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3"/>
  <workbookPr/>
  <mc:AlternateContent xmlns:mc="http://schemas.openxmlformats.org/markup-compatibility/2006">
    <mc:Choice Requires="x15">
      <x15ac:absPath xmlns:x15ac="http://schemas.microsoft.com/office/spreadsheetml/2010/11/ac" url="/Users/MagnumFinancial/Downloads/"/>
    </mc:Choice>
  </mc:AlternateContent>
  <xr:revisionPtr revIDLastSave="0" documentId="13_ncr:1_{1990A76A-ADED-C448-AAB2-BF69BD3E7A3E}" xr6:coauthVersionLast="45" xr6:coauthVersionMax="45" xr10:uidLastSave="{00000000-0000-0000-0000-000000000000}"/>
  <bookViews>
    <workbookView xWindow="400" yWindow="540" windowWidth="34640" windowHeight="18780" activeTab="2" xr2:uid="{00000000-000D-0000-FFFF-FFFF00000000}"/>
  </bookViews>
  <sheets>
    <sheet name="Scratch Pad" sheetId="7" r:id="rId1"/>
    <sheet name="Future Needs" sheetId="6" r:id="rId2"/>
    <sheet name="Input" sheetId="3" r:id="rId3"/>
    <sheet name="Current Needs" sheetId="2" r:id="rId4"/>
    <sheet name="Lump Sum Projectors" sheetId="8" r:id="rId5"/>
    <sheet name="Income Replacement Calculations" sheetId="4"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X6" i="4" l="1"/>
  <c r="CX8" i="4" s="1"/>
  <c r="BS6" i="4" s="1"/>
  <c r="BS7" i="4" s="1"/>
  <c r="BS8" i="4" s="1"/>
  <c r="BS9" i="4" s="1"/>
  <c r="BS10" i="4" s="1"/>
  <c r="BS11" i="4" s="1"/>
  <c r="BS12" i="4" s="1"/>
  <c r="BS13" i="4" s="1"/>
  <c r="BS14" i="4" s="1"/>
  <c r="BS15" i="4" s="1"/>
  <c r="BS16" i="4" s="1"/>
  <c r="BS17" i="4" s="1"/>
  <c r="BS18" i="4" s="1"/>
  <c r="BS19" i="4" s="1"/>
  <c r="BS20" i="4" s="1"/>
  <c r="BS21" i="4" s="1"/>
  <c r="BS22" i="4" s="1"/>
  <c r="BS23" i="4" s="1"/>
  <c r="BS24" i="4" s="1"/>
  <c r="BS25" i="4" s="1"/>
  <c r="BS26" i="4" s="1"/>
  <c r="BS27" i="4" s="1"/>
  <c r="BS28" i="4" s="1"/>
  <c r="BS29" i="4" s="1"/>
  <c r="BS30" i="4" s="1"/>
  <c r="BS31" i="4" s="1"/>
  <c r="BS32" i="4" s="1"/>
  <c r="BS33" i="4" s="1"/>
  <c r="BS34" i="4" s="1"/>
  <c r="BS35" i="4" s="1"/>
  <c r="BS36" i="4" s="1"/>
  <c r="BS37" i="4" s="1"/>
  <c r="BS38" i="4" s="1"/>
  <c r="BS39" i="4" s="1"/>
  <c r="BS40" i="4" s="1"/>
  <c r="BS41" i="4" s="1"/>
  <c r="BS42" i="4" s="1"/>
  <c r="BS43" i="4" s="1"/>
  <c r="BS44" i="4" s="1"/>
  <c r="BS45" i="4" s="1"/>
  <c r="BS46" i="4" s="1"/>
  <c r="BS47" i="4" s="1"/>
  <c r="BS48" i="4" s="1"/>
  <c r="BS49" i="4" s="1"/>
  <c r="BS50" i="4" s="1"/>
  <c r="BS51" i="4" s="1"/>
  <c r="BS52" i="4" s="1"/>
  <c r="BS53" i="4" s="1"/>
  <c r="BS54" i="4" s="1"/>
  <c r="BS55" i="4" s="1"/>
  <c r="BS56" i="4" s="1"/>
  <c r="BS57" i="4" s="1"/>
  <c r="BS58" i="4" s="1"/>
  <c r="BS59" i="4" s="1"/>
  <c r="BS60" i="4" s="1"/>
  <c r="BS61" i="4" s="1"/>
  <c r="BS62" i="4" s="1"/>
  <c r="BS63" i="4" s="1"/>
  <c r="BS64" i="4" s="1"/>
  <c r="BS65" i="4" s="1"/>
  <c r="BS66" i="4" s="1"/>
  <c r="BS67" i="4" s="1"/>
  <c r="BS68" i="4" s="1"/>
  <c r="BS69" i="4" s="1"/>
  <c r="BS70" i="4" s="1"/>
  <c r="BS71" i="4" s="1"/>
  <c r="BS72" i="4" s="1"/>
  <c r="BS73" i="4" s="1"/>
  <c r="BS74" i="4" s="1"/>
  <c r="BS75" i="4" s="1"/>
  <c r="BS76" i="4" s="1"/>
  <c r="BS77" i="4" s="1"/>
  <c r="BS78" i="4" s="1"/>
  <c r="BS79" i="4" s="1"/>
  <c r="BS80" i="4" s="1"/>
  <c r="B80" i="3"/>
  <c r="E40" i="3"/>
  <c r="E39" i="3"/>
  <c r="C25" i="2"/>
  <c r="B4" i="2"/>
  <c r="J7" i="2"/>
  <c r="DI6" i="4" s="1"/>
  <c r="J8" i="2"/>
  <c r="DI7" i="4" s="1"/>
  <c r="J9" i="2"/>
  <c r="DI8" i="4" s="1"/>
  <c r="J11" i="2"/>
  <c r="DI10" i="4"/>
  <c r="J12" i="2"/>
  <c r="J13" i="2"/>
  <c r="DI12" i="4" s="1"/>
  <c r="B14" i="2"/>
  <c r="J14" i="2"/>
  <c r="DI13" i="4" s="1"/>
  <c r="B15" i="2"/>
  <c r="J15" i="2"/>
  <c r="DI14" i="4" s="1"/>
  <c r="B16" i="2"/>
  <c r="J16" i="2"/>
  <c r="B17" i="2"/>
  <c r="J17" i="2"/>
  <c r="B18" i="2"/>
  <c r="J18" i="2"/>
  <c r="B19" i="2"/>
  <c r="J19" i="2"/>
  <c r="J22" i="2"/>
  <c r="O3" i="6"/>
  <c r="D4" i="6"/>
  <c r="E4" i="6"/>
  <c r="G4" i="6"/>
  <c r="AC4" i="6"/>
  <c r="AD4" i="6"/>
  <c r="AB5" i="6"/>
  <c r="C6" i="6"/>
  <c r="AB6" i="6" s="1"/>
  <c r="AA2" i="4"/>
  <c r="AB2" i="4"/>
  <c r="AC2" i="4"/>
  <c r="AD2" i="4"/>
  <c r="AE2" i="4"/>
  <c r="AF2" i="4"/>
  <c r="AD3" i="4"/>
  <c r="AE3" i="4"/>
  <c r="AF3" i="4"/>
  <c r="D5" i="4"/>
  <c r="E5" i="4"/>
  <c r="G5" i="4"/>
  <c r="J5" i="4"/>
  <c r="M5" i="4"/>
  <c r="P5" i="4"/>
  <c r="S5" i="4"/>
  <c r="V5" i="4"/>
  <c r="AK5" i="4"/>
  <c r="AL5" i="4"/>
  <c r="AP5" i="4"/>
  <c r="Q4" i="6" s="1"/>
  <c r="AR5" i="4"/>
  <c r="AU5" i="4"/>
  <c r="R4" i="6"/>
  <c r="AW5" i="4"/>
  <c r="AZ5" i="4"/>
  <c r="S4" i="6"/>
  <c r="BB5" i="4"/>
  <c r="BE5" i="4"/>
  <c r="T4" i="6"/>
  <c r="BG5" i="4"/>
  <c r="BJ5" i="4"/>
  <c r="U4" i="6" s="1"/>
  <c r="BL5" i="4"/>
  <c r="BR5" i="4"/>
  <c r="BS5" i="4"/>
  <c r="BU5" i="4"/>
  <c r="H4" i="6"/>
  <c r="BW5" i="4"/>
  <c r="BZ5" i="4"/>
  <c r="I4" i="6" s="1"/>
  <c r="CA5" i="4"/>
  <c r="CB5" i="4"/>
  <c r="CE5" i="4"/>
  <c r="J4" i="6" s="1"/>
  <c r="CF5" i="4"/>
  <c r="CG5" i="4"/>
  <c r="CJ5" i="4"/>
  <c r="K4" i="6" s="1"/>
  <c r="CK5" i="4"/>
  <c r="CL5" i="4"/>
  <c r="CO5" i="4"/>
  <c r="L4" i="6" s="1"/>
  <c r="CP5" i="4"/>
  <c r="CQ5" i="4"/>
  <c r="DE5" i="4"/>
  <c r="DF5" i="4"/>
  <c r="G6" i="4"/>
  <c r="J6" i="4"/>
  <c r="J7" i="4" s="1"/>
  <c r="M6" i="4"/>
  <c r="N6" i="4" s="1"/>
  <c r="P6" i="4"/>
  <c r="Q6" i="4" s="1"/>
  <c r="S6" i="4"/>
  <c r="T6" i="4" s="1"/>
  <c r="V6" i="4"/>
  <c r="W6" i="4" s="1"/>
  <c r="DH6" i="4"/>
  <c r="AJ7" i="4"/>
  <c r="BQ7" i="4"/>
  <c r="BQ8" i="4"/>
  <c r="BQ9" i="4"/>
  <c r="BQ10" i="4"/>
  <c r="BQ11" i="4" s="1"/>
  <c r="BQ12" i="4" s="1"/>
  <c r="BQ13" i="4" s="1"/>
  <c r="BQ14" i="4" s="1"/>
  <c r="BQ15" i="4" s="1"/>
  <c r="BQ16" i="4" s="1"/>
  <c r="BQ17" i="4" s="1"/>
  <c r="BQ18" i="4" s="1"/>
  <c r="BQ19" i="4" s="1"/>
  <c r="BQ20" i="4" s="1"/>
  <c r="BQ21" i="4" s="1"/>
  <c r="BQ22" i="4" s="1"/>
  <c r="BQ23" i="4" s="1"/>
  <c r="BQ24" i="4" s="1"/>
  <c r="BQ25" i="4" s="1"/>
  <c r="BQ26" i="4" s="1"/>
  <c r="BQ27" i="4" s="1"/>
  <c r="BQ28" i="4" s="1"/>
  <c r="BQ29" i="4" s="1"/>
  <c r="BQ30" i="4" s="1"/>
  <c r="BQ31" i="4" s="1"/>
  <c r="BQ32" i="4" s="1"/>
  <c r="BQ33" i="4" s="1"/>
  <c r="BQ34" i="4" s="1"/>
  <c r="BQ35" i="4" s="1"/>
  <c r="BQ36" i="4" s="1"/>
  <c r="BQ37" i="4" s="1"/>
  <c r="BQ38" i="4" s="1"/>
  <c r="BQ39" i="4" s="1"/>
  <c r="BQ40" i="4" s="1"/>
  <c r="BQ41" i="4" s="1"/>
  <c r="BQ42" i="4" s="1"/>
  <c r="BQ43" i="4" s="1"/>
  <c r="BQ44" i="4" s="1"/>
  <c r="BQ45" i="4" s="1"/>
  <c r="BQ46" i="4" s="1"/>
  <c r="BQ47" i="4" s="1"/>
  <c r="BQ48" i="4" s="1"/>
  <c r="BQ49" i="4" s="1"/>
  <c r="BQ50" i="4" s="1"/>
  <c r="BQ51" i="4" s="1"/>
  <c r="BQ52" i="4" s="1"/>
  <c r="BQ53" i="4" s="1"/>
  <c r="BQ54" i="4" s="1"/>
  <c r="BQ55" i="4" s="1"/>
  <c r="BQ56" i="4" s="1"/>
  <c r="BQ57" i="4" s="1"/>
  <c r="BQ58" i="4" s="1"/>
  <c r="BQ59" i="4" s="1"/>
  <c r="BQ60" i="4" s="1"/>
  <c r="BQ61" i="4" s="1"/>
  <c r="BQ62" i="4" s="1"/>
  <c r="BQ63" i="4" s="1"/>
  <c r="BQ64" i="4" s="1"/>
  <c r="BQ65" i="4" s="1"/>
  <c r="BQ66" i="4" s="1"/>
  <c r="BQ67" i="4" s="1"/>
  <c r="BQ68" i="4" s="1"/>
  <c r="BQ69" i="4" s="1"/>
  <c r="BQ70" i="4" s="1"/>
  <c r="BQ71" i="4" s="1"/>
  <c r="BQ72" i="4" s="1"/>
  <c r="BQ73" i="4" s="1"/>
  <c r="BQ74" i="4" s="1"/>
  <c r="BQ75" i="4" s="1"/>
  <c r="BQ76" i="4" s="1"/>
  <c r="BQ77" i="4" s="1"/>
  <c r="BQ78" i="4" s="1"/>
  <c r="BQ79" i="4" s="1"/>
  <c r="BQ80" i="4" s="1"/>
  <c r="DD7" i="4"/>
  <c r="DD8" i="4"/>
  <c r="DD9" i="4" s="1"/>
  <c r="DD10" i="4" s="1"/>
  <c r="DD11" i="4" s="1"/>
  <c r="DD12" i="4" s="1"/>
  <c r="DD13" i="4" s="1"/>
  <c r="DD14" i="4" s="1"/>
  <c r="DD15" i="4" s="1"/>
  <c r="DD16" i="4" s="1"/>
  <c r="DD17" i="4" s="1"/>
  <c r="DD18" i="4" s="1"/>
  <c r="DD19" i="4" s="1"/>
  <c r="DD20" i="4" s="1"/>
  <c r="DD21" i="4" s="1"/>
  <c r="DD22" i="4" s="1"/>
  <c r="DD23" i="4" s="1"/>
  <c r="DD24" i="4" s="1"/>
  <c r="DD25" i="4" s="1"/>
  <c r="DD26" i="4" s="1"/>
  <c r="DD27" i="4" s="1"/>
  <c r="DD28" i="4" s="1"/>
  <c r="DD29" i="4" s="1"/>
  <c r="DD30" i="4" s="1"/>
  <c r="DD31" i="4" s="1"/>
  <c r="DD32" i="4" s="1"/>
  <c r="DD33" i="4" s="1"/>
  <c r="DD34" i="4" s="1"/>
  <c r="DD35" i="4" s="1"/>
  <c r="DD36" i="4" s="1"/>
  <c r="DD37" i="4" s="1"/>
  <c r="DD38" i="4" s="1"/>
  <c r="DD39" i="4" s="1"/>
  <c r="DD40" i="4" s="1"/>
  <c r="DD41" i="4" s="1"/>
  <c r="DD42" i="4" s="1"/>
  <c r="DD43" i="4" s="1"/>
  <c r="DD44" i="4" s="1"/>
  <c r="DD45" i="4" s="1"/>
  <c r="DD46" i="4" s="1"/>
  <c r="DD47" i="4" s="1"/>
  <c r="DD48" i="4" s="1"/>
  <c r="DD49" i="4" s="1"/>
  <c r="DD50" i="4" s="1"/>
  <c r="DD51" i="4" s="1"/>
  <c r="DD52" i="4" s="1"/>
  <c r="DD53" i="4" s="1"/>
  <c r="DD54" i="4" s="1"/>
  <c r="DD55" i="4" s="1"/>
  <c r="DD56" i="4" s="1"/>
  <c r="DD57" i="4" s="1"/>
  <c r="DD58" i="4" s="1"/>
  <c r="DD59" i="4" s="1"/>
  <c r="DD60" i="4" s="1"/>
  <c r="DD61" i="4" s="1"/>
  <c r="DD62" i="4" s="1"/>
  <c r="DD63" i="4" s="1"/>
  <c r="DD64" i="4" s="1"/>
  <c r="DD65" i="4" s="1"/>
  <c r="DD66" i="4" s="1"/>
  <c r="DD67" i="4" s="1"/>
  <c r="DD68" i="4" s="1"/>
  <c r="DD69" i="4" s="1"/>
  <c r="DD70" i="4" s="1"/>
  <c r="DD71" i="4" s="1"/>
  <c r="DD72" i="4" s="1"/>
  <c r="DD73" i="4" s="1"/>
  <c r="DD74" i="4" s="1"/>
  <c r="DD75" i="4" s="1"/>
  <c r="DD76" i="4" s="1"/>
  <c r="DD77" i="4" s="1"/>
  <c r="DD78" i="4" s="1"/>
  <c r="DD79" i="4" s="1"/>
  <c r="DD80" i="4" s="1"/>
  <c r="DH7" i="4"/>
  <c r="AJ8" i="4"/>
  <c r="AJ9" i="4"/>
  <c r="AJ10" i="4" s="1"/>
  <c r="AJ11" i="4" s="1"/>
  <c r="AJ12" i="4" s="1"/>
  <c r="AJ13" i="4" s="1"/>
  <c r="AJ14" i="4" s="1"/>
  <c r="AJ15" i="4" s="1"/>
  <c r="AJ16" i="4" s="1"/>
  <c r="AJ17" i="4" s="1"/>
  <c r="AJ18" i="4" s="1"/>
  <c r="AJ19" i="4" s="1"/>
  <c r="AJ20" i="4" s="1"/>
  <c r="AJ21" i="4" s="1"/>
  <c r="AJ22" i="4" s="1"/>
  <c r="AJ23" i="4" s="1"/>
  <c r="AJ24" i="4" s="1"/>
  <c r="AJ25" i="4" s="1"/>
  <c r="AJ26" i="4" s="1"/>
  <c r="AJ27" i="4" s="1"/>
  <c r="AJ28" i="4" s="1"/>
  <c r="AJ29" i="4" s="1"/>
  <c r="AJ30" i="4" s="1"/>
  <c r="AJ31" i="4" s="1"/>
  <c r="AJ32" i="4" s="1"/>
  <c r="AJ33" i="4" s="1"/>
  <c r="AJ34" i="4" s="1"/>
  <c r="AJ35" i="4" s="1"/>
  <c r="AJ36" i="4" s="1"/>
  <c r="AJ37" i="4" s="1"/>
  <c r="AJ38" i="4" s="1"/>
  <c r="AJ39" i="4" s="1"/>
  <c r="AJ40" i="4" s="1"/>
  <c r="AJ41" i="4" s="1"/>
  <c r="AJ42" i="4" s="1"/>
  <c r="AJ43" i="4" s="1"/>
  <c r="AJ44" i="4" s="1"/>
  <c r="AJ45" i="4" s="1"/>
  <c r="AJ46" i="4" s="1"/>
  <c r="AJ47" i="4" s="1"/>
  <c r="AJ48" i="4" s="1"/>
  <c r="AJ49" i="4" s="1"/>
  <c r="AJ50" i="4" s="1"/>
  <c r="AJ51" i="4" s="1"/>
  <c r="AJ52" i="4" s="1"/>
  <c r="AJ53" i="4" s="1"/>
  <c r="AJ54" i="4" s="1"/>
  <c r="AJ55" i="4" s="1"/>
  <c r="AJ56" i="4" s="1"/>
  <c r="AJ57" i="4" s="1"/>
  <c r="AJ58" i="4" s="1"/>
  <c r="AJ59" i="4" s="1"/>
  <c r="AJ60" i="4" s="1"/>
  <c r="AJ61" i="4" s="1"/>
  <c r="AJ62" i="4" s="1"/>
  <c r="AJ63" i="4" s="1"/>
  <c r="AJ64" i="4" s="1"/>
  <c r="AJ65" i="4" s="1"/>
  <c r="AJ66" i="4" s="1"/>
  <c r="AJ67" i="4" s="1"/>
  <c r="AJ68" i="4" s="1"/>
  <c r="AJ69" i="4" s="1"/>
  <c r="AJ70" i="4" s="1"/>
  <c r="AJ71" i="4" s="1"/>
  <c r="AJ72" i="4" s="1"/>
  <c r="AJ73" i="4" s="1"/>
  <c r="AJ74" i="4" s="1"/>
  <c r="AJ75" i="4" s="1"/>
  <c r="AJ76" i="4" s="1"/>
  <c r="AJ77" i="4" s="1"/>
  <c r="AJ78" i="4" s="1"/>
  <c r="AJ79" i="4" s="1"/>
  <c r="AJ80" i="4" s="1"/>
  <c r="DH8" i="4"/>
  <c r="DH10" i="4"/>
  <c r="DH11" i="4"/>
  <c r="DI11" i="4"/>
  <c r="DH12" i="4"/>
  <c r="DH13" i="4"/>
  <c r="DH14" i="4"/>
  <c r="DH15" i="4"/>
  <c r="DI15" i="4"/>
  <c r="DH16" i="4"/>
  <c r="DI16" i="4"/>
  <c r="DH17" i="4"/>
  <c r="DI17" i="4"/>
  <c r="DH18" i="4"/>
  <c r="DI18" i="4"/>
  <c r="C9" i="3"/>
  <c r="C11" i="3"/>
  <c r="D11" i="3"/>
  <c r="C13" i="3"/>
  <c r="C15" i="3"/>
  <c r="C17" i="3"/>
  <c r="C19" i="3"/>
  <c r="C21" i="3"/>
  <c r="C23" i="3"/>
  <c r="G28" i="3"/>
  <c r="H28" i="3"/>
  <c r="G29" i="3"/>
  <c r="H29" i="3"/>
  <c r="G30" i="3"/>
  <c r="H30" i="3"/>
  <c r="G31" i="3"/>
  <c r="G32" i="3"/>
  <c r="H32" i="3"/>
  <c r="G33" i="3"/>
  <c r="H33" i="3"/>
  <c r="G34" i="3"/>
  <c r="H34" i="3"/>
  <c r="C35" i="3"/>
  <c r="E35" i="3"/>
  <c r="G35" i="3"/>
  <c r="H35" i="3"/>
  <c r="C36" i="3"/>
  <c r="E36" i="3"/>
  <c r="G36" i="3"/>
  <c r="H36" i="3"/>
  <c r="C37" i="3"/>
  <c r="E37" i="3"/>
  <c r="G37" i="3"/>
  <c r="H37" i="3"/>
  <c r="C38" i="3"/>
  <c r="E38" i="3"/>
  <c r="G38" i="3"/>
  <c r="H38" i="3"/>
  <c r="C39" i="3"/>
  <c r="G39" i="3"/>
  <c r="H39" i="3"/>
  <c r="C40" i="3"/>
  <c r="G40" i="3"/>
  <c r="H40" i="3"/>
  <c r="E45" i="3"/>
  <c r="F45" i="3"/>
  <c r="F46" i="3"/>
  <c r="F47" i="3"/>
  <c r="F48" i="3"/>
  <c r="F49" i="3"/>
  <c r="F50" i="3"/>
  <c r="F51" i="3"/>
  <c r="F52" i="3"/>
  <c r="F53" i="3"/>
  <c r="B168" i="3"/>
  <c r="C31" i="3" s="1"/>
  <c r="D5" i="8"/>
  <c r="E5" i="8"/>
  <c r="AK5" i="8"/>
  <c r="AL5" i="8"/>
  <c r="AN5" i="8"/>
  <c r="AO5" i="8"/>
  <c r="AS5" i="8"/>
  <c r="AT5" i="8"/>
  <c r="AX5" i="8"/>
  <c r="AY5" i="8"/>
  <c r="BC5" i="8"/>
  <c r="BD5" i="8"/>
  <c r="BH5" i="8"/>
  <c r="BI5" i="8"/>
  <c r="BM5" i="8"/>
  <c r="BN5" i="8"/>
  <c r="BV5" i="8"/>
  <c r="BW5" i="8"/>
  <c r="G6" i="8"/>
  <c r="I6" i="8" s="1"/>
  <c r="K6" i="8"/>
  <c r="M6" i="8" s="1"/>
  <c r="O6" i="8"/>
  <c r="Q6" i="8"/>
  <c r="W6" i="8"/>
  <c r="Y6" i="8" s="1"/>
  <c r="AA6" i="8"/>
  <c r="AC6" i="8" s="1"/>
  <c r="AE6" i="8"/>
  <c r="AG6" i="8" s="1"/>
  <c r="AN6" i="8"/>
  <c r="AN7" i="8" s="1"/>
  <c r="AN8" i="8" s="1"/>
  <c r="AN9" i="8" s="1"/>
  <c r="AN10" i="8" s="1"/>
  <c r="AN11" i="8" s="1"/>
  <c r="AN12" i="8" s="1"/>
  <c r="AN13" i="8" s="1"/>
  <c r="AN14" i="8" s="1"/>
  <c r="AN15" i="8" s="1"/>
  <c r="AN16" i="8" s="1"/>
  <c r="AN17" i="8" s="1"/>
  <c r="AN18" i="8" s="1"/>
  <c r="AN19" i="8" s="1"/>
  <c r="AN20" i="8" s="1"/>
  <c r="AN21" i="8" s="1"/>
  <c r="AN22" i="8" s="1"/>
  <c r="AN23" i="8" s="1"/>
  <c r="AN24" i="8" s="1"/>
  <c r="AN25" i="8" s="1"/>
  <c r="AN26" i="8" s="1"/>
  <c r="AN27" i="8" s="1"/>
  <c r="AN28" i="8" s="1"/>
  <c r="AN29" i="8" s="1"/>
  <c r="AN30" i="8" s="1"/>
  <c r="AN31" i="8" s="1"/>
  <c r="AN32" i="8" s="1"/>
  <c r="AN33" i="8" s="1"/>
  <c r="AN34" i="8" s="1"/>
  <c r="AN35" i="8" s="1"/>
  <c r="AN36" i="8" s="1"/>
  <c r="AN37" i="8" s="1"/>
  <c r="AN38" i="8" s="1"/>
  <c r="AN39" i="8" s="1"/>
  <c r="AN40" i="8" s="1"/>
  <c r="AN41" i="8" s="1"/>
  <c r="AN42" i="8" s="1"/>
  <c r="AN43" i="8" s="1"/>
  <c r="AN44" i="8" s="1"/>
  <c r="AN45" i="8" s="1"/>
  <c r="AN46" i="8" s="1"/>
  <c r="AN47" i="8" s="1"/>
  <c r="AN48" i="8" s="1"/>
  <c r="AN49" i="8" s="1"/>
  <c r="AN50" i="8" s="1"/>
  <c r="AN51" i="8" s="1"/>
  <c r="AN52" i="8" s="1"/>
  <c r="AN53" i="8" s="1"/>
  <c r="AN54" i="8" s="1"/>
  <c r="AN55" i="8" s="1"/>
  <c r="AN56" i="8" s="1"/>
  <c r="AN57" i="8" s="1"/>
  <c r="AN58" i="8" s="1"/>
  <c r="AN59" i="8" s="1"/>
  <c r="AN60" i="8" s="1"/>
  <c r="AN61" i="8" s="1"/>
  <c r="AN62" i="8" s="1"/>
  <c r="AN63" i="8" s="1"/>
  <c r="AN64" i="8" s="1"/>
  <c r="AN65" i="8" s="1"/>
  <c r="AN66" i="8" s="1"/>
  <c r="AN67" i="8" s="1"/>
  <c r="AN68" i="8" s="1"/>
  <c r="AN69" i="8" s="1"/>
  <c r="AN70" i="8" s="1"/>
  <c r="AN71" i="8" s="1"/>
  <c r="AN72" i="8" s="1"/>
  <c r="AN73" i="8" s="1"/>
  <c r="AN74" i="8" s="1"/>
  <c r="AN75" i="8" s="1"/>
  <c r="AN76" i="8" s="1"/>
  <c r="AN77" i="8" s="1"/>
  <c r="AN78" i="8" s="1"/>
  <c r="AN79" i="8" s="1"/>
  <c r="AN80" i="8" s="1"/>
  <c r="AO6" i="8"/>
  <c r="AS6" i="8"/>
  <c r="AS7" i="8" s="1"/>
  <c r="AS8" i="8" s="1"/>
  <c r="AS9" i="8" s="1"/>
  <c r="AS10" i="8" s="1"/>
  <c r="AS11" i="8" s="1"/>
  <c r="AS12" i="8" s="1"/>
  <c r="AS13" i="8" s="1"/>
  <c r="AS14" i="8" s="1"/>
  <c r="AS15" i="8" s="1"/>
  <c r="AS16" i="8" s="1"/>
  <c r="AS17" i="8" s="1"/>
  <c r="AS18" i="8" s="1"/>
  <c r="AS19" i="8" s="1"/>
  <c r="AS20" i="8" s="1"/>
  <c r="AS21" i="8" s="1"/>
  <c r="AS22" i="8" s="1"/>
  <c r="AS23" i="8" s="1"/>
  <c r="AS24" i="8" s="1"/>
  <c r="AS25" i="8" s="1"/>
  <c r="AS26" i="8" s="1"/>
  <c r="AS27" i="8" s="1"/>
  <c r="AS28" i="8" s="1"/>
  <c r="AS29" i="8" s="1"/>
  <c r="AS30" i="8" s="1"/>
  <c r="AS31" i="8" s="1"/>
  <c r="AS32" i="8" s="1"/>
  <c r="AS33" i="8" s="1"/>
  <c r="AS34" i="8" s="1"/>
  <c r="AS35" i="8" s="1"/>
  <c r="AS36" i="8" s="1"/>
  <c r="AS37" i="8" s="1"/>
  <c r="AS38" i="8" s="1"/>
  <c r="AS39" i="8" s="1"/>
  <c r="AS40" i="8" s="1"/>
  <c r="AS41" i="8" s="1"/>
  <c r="AS42" i="8" s="1"/>
  <c r="AS43" i="8" s="1"/>
  <c r="AS44" i="8" s="1"/>
  <c r="AS45" i="8" s="1"/>
  <c r="AS46" i="8" s="1"/>
  <c r="AS47" i="8" s="1"/>
  <c r="AS48" i="8" s="1"/>
  <c r="AS49" i="8" s="1"/>
  <c r="AS50" i="8" s="1"/>
  <c r="AS51" i="8" s="1"/>
  <c r="AS52" i="8" s="1"/>
  <c r="AS53" i="8" s="1"/>
  <c r="AS54" i="8" s="1"/>
  <c r="AS55" i="8" s="1"/>
  <c r="AS56" i="8" s="1"/>
  <c r="AS57" i="8" s="1"/>
  <c r="AS58" i="8" s="1"/>
  <c r="AS59" i="8" s="1"/>
  <c r="AS60" i="8" s="1"/>
  <c r="AS61" i="8" s="1"/>
  <c r="AS62" i="8" s="1"/>
  <c r="AS63" i="8" s="1"/>
  <c r="AS64" i="8" s="1"/>
  <c r="AS65" i="8" s="1"/>
  <c r="AS66" i="8" s="1"/>
  <c r="AS67" i="8" s="1"/>
  <c r="AS68" i="8" s="1"/>
  <c r="AS69" i="8" s="1"/>
  <c r="AS70" i="8" s="1"/>
  <c r="AS71" i="8" s="1"/>
  <c r="AS72" i="8" s="1"/>
  <c r="AS73" i="8" s="1"/>
  <c r="AS74" i="8" s="1"/>
  <c r="AS75" i="8" s="1"/>
  <c r="AS76" i="8" s="1"/>
  <c r="AS77" i="8" s="1"/>
  <c r="AS78" i="8" s="1"/>
  <c r="AS79" i="8" s="1"/>
  <c r="AS80" i="8" s="1"/>
  <c r="AT6" i="8"/>
  <c r="AX6" i="8"/>
  <c r="AX7" i="8" s="1"/>
  <c r="AX8" i="8" s="1"/>
  <c r="AX9" i="8" s="1"/>
  <c r="AX10" i="8" s="1"/>
  <c r="AX11" i="8" s="1"/>
  <c r="AX12" i="8" s="1"/>
  <c r="AX13" i="8" s="1"/>
  <c r="AX14" i="8" s="1"/>
  <c r="AX15" i="8" s="1"/>
  <c r="AX16" i="8" s="1"/>
  <c r="AX17" i="8" s="1"/>
  <c r="AX18" i="8" s="1"/>
  <c r="AX19" i="8" s="1"/>
  <c r="AX20" i="8" s="1"/>
  <c r="AX21" i="8" s="1"/>
  <c r="AX22" i="8" s="1"/>
  <c r="AX23" i="8" s="1"/>
  <c r="AX24" i="8" s="1"/>
  <c r="AX25" i="8" s="1"/>
  <c r="AX26" i="8" s="1"/>
  <c r="AX27" i="8" s="1"/>
  <c r="AX28" i="8" s="1"/>
  <c r="AX29" i="8" s="1"/>
  <c r="AX30" i="8" s="1"/>
  <c r="AX31" i="8" s="1"/>
  <c r="AX32" i="8" s="1"/>
  <c r="AX33" i="8" s="1"/>
  <c r="AX34" i="8" s="1"/>
  <c r="AX35" i="8" s="1"/>
  <c r="AX36" i="8" s="1"/>
  <c r="AX37" i="8" s="1"/>
  <c r="AX38" i="8" s="1"/>
  <c r="AX39" i="8" s="1"/>
  <c r="AX40" i="8" s="1"/>
  <c r="AX41" i="8" s="1"/>
  <c r="AX42" i="8" s="1"/>
  <c r="AX43" i="8" s="1"/>
  <c r="AX44" i="8" s="1"/>
  <c r="AX45" i="8" s="1"/>
  <c r="AX46" i="8" s="1"/>
  <c r="AX47" i="8" s="1"/>
  <c r="AX48" i="8" s="1"/>
  <c r="AX49" i="8" s="1"/>
  <c r="AX50" i="8" s="1"/>
  <c r="AX51" i="8" s="1"/>
  <c r="AX52" i="8" s="1"/>
  <c r="AX53" i="8" s="1"/>
  <c r="AX54" i="8" s="1"/>
  <c r="AX55" i="8" s="1"/>
  <c r="AX56" i="8" s="1"/>
  <c r="AX57" i="8" s="1"/>
  <c r="AX58" i="8" s="1"/>
  <c r="AX59" i="8" s="1"/>
  <c r="AX60" i="8" s="1"/>
  <c r="AX61" i="8" s="1"/>
  <c r="AX62" i="8" s="1"/>
  <c r="AX63" i="8" s="1"/>
  <c r="AX64" i="8" s="1"/>
  <c r="AX65" i="8" s="1"/>
  <c r="AX66" i="8" s="1"/>
  <c r="AX67" i="8" s="1"/>
  <c r="AX68" i="8" s="1"/>
  <c r="AX69" i="8" s="1"/>
  <c r="AX70" i="8" s="1"/>
  <c r="AX71" i="8" s="1"/>
  <c r="AX72" i="8" s="1"/>
  <c r="AX73" i="8" s="1"/>
  <c r="AX74" i="8" s="1"/>
  <c r="AX75" i="8" s="1"/>
  <c r="AX76" i="8" s="1"/>
  <c r="AX77" i="8" s="1"/>
  <c r="AX78" i="8" s="1"/>
  <c r="AX79" i="8" s="1"/>
  <c r="AX80" i="8" s="1"/>
  <c r="AY6" i="8"/>
  <c r="BC6" i="8"/>
  <c r="BC7" i="8" s="1"/>
  <c r="BC8" i="8" s="1"/>
  <c r="BC9" i="8" s="1"/>
  <c r="BC10" i="8" s="1"/>
  <c r="BC11" i="8" s="1"/>
  <c r="BC12" i="8" s="1"/>
  <c r="BC13" i="8" s="1"/>
  <c r="BC14" i="8" s="1"/>
  <c r="BC15" i="8" s="1"/>
  <c r="BC16" i="8" s="1"/>
  <c r="BC17" i="8" s="1"/>
  <c r="BC18" i="8" s="1"/>
  <c r="BC19" i="8" s="1"/>
  <c r="BC20" i="8" s="1"/>
  <c r="BC21" i="8" s="1"/>
  <c r="BC22" i="8" s="1"/>
  <c r="BC23" i="8" s="1"/>
  <c r="BC24" i="8" s="1"/>
  <c r="BC25" i="8" s="1"/>
  <c r="BC26" i="8" s="1"/>
  <c r="BC27" i="8" s="1"/>
  <c r="BC28" i="8" s="1"/>
  <c r="BC29" i="8" s="1"/>
  <c r="BC30" i="8" s="1"/>
  <c r="BC31" i="8" s="1"/>
  <c r="BC32" i="8" s="1"/>
  <c r="BC33" i="8" s="1"/>
  <c r="BC34" i="8" s="1"/>
  <c r="BC35" i="8" s="1"/>
  <c r="BC36" i="8" s="1"/>
  <c r="BC37" i="8" s="1"/>
  <c r="BC38" i="8" s="1"/>
  <c r="BC39" i="8" s="1"/>
  <c r="BC40" i="8" s="1"/>
  <c r="BC41" i="8" s="1"/>
  <c r="BC42" i="8" s="1"/>
  <c r="BC43" i="8" s="1"/>
  <c r="BC44" i="8" s="1"/>
  <c r="BC45" i="8" s="1"/>
  <c r="BC46" i="8" s="1"/>
  <c r="BC47" i="8" s="1"/>
  <c r="BC48" i="8" s="1"/>
  <c r="BC49" i="8" s="1"/>
  <c r="BC50" i="8" s="1"/>
  <c r="BC51" i="8" s="1"/>
  <c r="BC52" i="8" s="1"/>
  <c r="BC53" i="8" s="1"/>
  <c r="BC54" i="8" s="1"/>
  <c r="BC55" i="8" s="1"/>
  <c r="BC56" i="8" s="1"/>
  <c r="BC57" i="8" s="1"/>
  <c r="BC58" i="8" s="1"/>
  <c r="BC59" i="8" s="1"/>
  <c r="BC60" i="8" s="1"/>
  <c r="BC61" i="8" s="1"/>
  <c r="BC62" i="8" s="1"/>
  <c r="BC63" i="8" s="1"/>
  <c r="BC64" i="8" s="1"/>
  <c r="BC65" i="8" s="1"/>
  <c r="BC66" i="8" s="1"/>
  <c r="BC67" i="8" s="1"/>
  <c r="BC68" i="8" s="1"/>
  <c r="BC69" i="8" s="1"/>
  <c r="BC70" i="8" s="1"/>
  <c r="BC71" i="8" s="1"/>
  <c r="BC72" i="8" s="1"/>
  <c r="BC73" i="8" s="1"/>
  <c r="BC74" i="8" s="1"/>
  <c r="BC75" i="8" s="1"/>
  <c r="BC76" i="8" s="1"/>
  <c r="BC77" i="8" s="1"/>
  <c r="BC78" i="8" s="1"/>
  <c r="BC79" i="8" s="1"/>
  <c r="BC80" i="8" s="1"/>
  <c r="BD6" i="8"/>
  <c r="BH6" i="8"/>
  <c r="BH7" i="8" s="1"/>
  <c r="BH8" i="8" s="1"/>
  <c r="BH9" i="8" s="1"/>
  <c r="BH10" i="8" s="1"/>
  <c r="BH11" i="8" s="1"/>
  <c r="BH12" i="8" s="1"/>
  <c r="BH13" i="8" s="1"/>
  <c r="BH14" i="8" s="1"/>
  <c r="BH15" i="8" s="1"/>
  <c r="BH16" i="8" s="1"/>
  <c r="BH17" i="8" s="1"/>
  <c r="BH18" i="8" s="1"/>
  <c r="BH19" i="8" s="1"/>
  <c r="BH20" i="8" s="1"/>
  <c r="BH21" i="8" s="1"/>
  <c r="BH22" i="8" s="1"/>
  <c r="BH23" i="8" s="1"/>
  <c r="BH24" i="8" s="1"/>
  <c r="BH25" i="8" s="1"/>
  <c r="BH26" i="8" s="1"/>
  <c r="BH27" i="8" s="1"/>
  <c r="BH28" i="8" s="1"/>
  <c r="BH29" i="8" s="1"/>
  <c r="BH30" i="8" s="1"/>
  <c r="BH31" i="8" s="1"/>
  <c r="BH32" i="8" s="1"/>
  <c r="BH33" i="8" s="1"/>
  <c r="BH34" i="8" s="1"/>
  <c r="BH35" i="8" s="1"/>
  <c r="BH36" i="8" s="1"/>
  <c r="BH37" i="8" s="1"/>
  <c r="BH38" i="8" s="1"/>
  <c r="BH39" i="8" s="1"/>
  <c r="BH40" i="8" s="1"/>
  <c r="BH41" i="8" s="1"/>
  <c r="BH42" i="8" s="1"/>
  <c r="BH43" i="8" s="1"/>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BH67" i="8" s="1"/>
  <c r="BH68" i="8" s="1"/>
  <c r="BH69" i="8" s="1"/>
  <c r="BH70" i="8" s="1"/>
  <c r="BH71" i="8" s="1"/>
  <c r="BH72" i="8" s="1"/>
  <c r="BH73" i="8" s="1"/>
  <c r="BH74" i="8" s="1"/>
  <c r="BH75" i="8" s="1"/>
  <c r="BH76" i="8" s="1"/>
  <c r="BH77" i="8" s="1"/>
  <c r="BH78" i="8" s="1"/>
  <c r="BH79" i="8" s="1"/>
  <c r="BH80" i="8" s="1"/>
  <c r="BI6" i="8"/>
  <c r="BM6" i="8"/>
  <c r="BM7" i="8" s="1"/>
  <c r="BM8" i="8" s="1"/>
  <c r="BM9" i="8" s="1"/>
  <c r="BM10" i="8" s="1"/>
  <c r="BM11" i="8" s="1"/>
  <c r="BM12" i="8" s="1"/>
  <c r="BM13" i="8" s="1"/>
  <c r="BM14" i="8" s="1"/>
  <c r="BM15" i="8" s="1"/>
  <c r="BM16" i="8" s="1"/>
  <c r="BM17" i="8" s="1"/>
  <c r="BM18" i="8" s="1"/>
  <c r="BM19" i="8" s="1"/>
  <c r="BM20" i="8" s="1"/>
  <c r="BM21" i="8" s="1"/>
  <c r="BM22" i="8" s="1"/>
  <c r="BM23" i="8" s="1"/>
  <c r="BM24" i="8" s="1"/>
  <c r="BM25" i="8" s="1"/>
  <c r="BM26" i="8" s="1"/>
  <c r="BM27" i="8" s="1"/>
  <c r="BM28" i="8" s="1"/>
  <c r="BM29" i="8" s="1"/>
  <c r="BM30" i="8" s="1"/>
  <c r="BM31" i="8" s="1"/>
  <c r="BM32" i="8" s="1"/>
  <c r="BM33" i="8" s="1"/>
  <c r="BM34" i="8" s="1"/>
  <c r="BM35" i="8" s="1"/>
  <c r="BM36" i="8" s="1"/>
  <c r="BM37" i="8" s="1"/>
  <c r="BM38" i="8" s="1"/>
  <c r="BM39" i="8" s="1"/>
  <c r="BM40" i="8" s="1"/>
  <c r="BM41" i="8" s="1"/>
  <c r="BM42" i="8" s="1"/>
  <c r="BM43" i="8" s="1"/>
  <c r="BM44" i="8" s="1"/>
  <c r="BM45" i="8" s="1"/>
  <c r="BM46" i="8" s="1"/>
  <c r="BM47" i="8" s="1"/>
  <c r="BM48" i="8" s="1"/>
  <c r="BM49" i="8" s="1"/>
  <c r="BM50" i="8" s="1"/>
  <c r="BM51" i="8" s="1"/>
  <c r="BM52" i="8" s="1"/>
  <c r="BM53" i="8" s="1"/>
  <c r="BM54" i="8" s="1"/>
  <c r="BM55" i="8" s="1"/>
  <c r="BM56" i="8" s="1"/>
  <c r="BM57" i="8" s="1"/>
  <c r="BM58" i="8" s="1"/>
  <c r="BM59" i="8" s="1"/>
  <c r="BM60" i="8" s="1"/>
  <c r="BM61" i="8" s="1"/>
  <c r="BM62" i="8" s="1"/>
  <c r="BM63" i="8" s="1"/>
  <c r="BM64" i="8" s="1"/>
  <c r="BM65" i="8" s="1"/>
  <c r="BM66" i="8" s="1"/>
  <c r="BM67" i="8" s="1"/>
  <c r="BM68" i="8" s="1"/>
  <c r="BM69" i="8" s="1"/>
  <c r="BM70" i="8" s="1"/>
  <c r="BM71" i="8" s="1"/>
  <c r="BM72" i="8" s="1"/>
  <c r="BM73" i="8" s="1"/>
  <c r="BM74" i="8" s="1"/>
  <c r="BM75" i="8" s="1"/>
  <c r="BM76" i="8" s="1"/>
  <c r="BM77" i="8" s="1"/>
  <c r="BM78" i="8" s="1"/>
  <c r="BM79" i="8" s="1"/>
  <c r="BM80" i="8" s="1"/>
  <c r="BN6" i="8"/>
  <c r="AJ7" i="8"/>
  <c r="AJ8" i="8"/>
  <c r="AJ9" i="8" s="1"/>
  <c r="AJ10" i="8" s="1"/>
  <c r="AJ11" i="8" s="1"/>
  <c r="AJ12" i="8" s="1"/>
  <c r="AJ13" i="8" s="1"/>
  <c r="AJ14" i="8" s="1"/>
  <c r="AJ15" i="8" s="1"/>
  <c r="AJ16" i="8" s="1"/>
  <c r="AJ17" i="8" s="1"/>
  <c r="AJ18" i="8" s="1"/>
  <c r="AJ19" i="8" s="1"/>
  <c r="AJ20" i="8" s="1"/>
  <c r="AJ21" i="8" s="1"/>
  <c r="AJ22" i="8" s="1"/>
  <c r="AJ23" i="8" s="1"/>
  <c r="AJ24" i="8" s="1"/>
  <c r="AJ25" i="8" s="1"/>
  <c r="AJ26" i="8" s="1"/>
  <c r="AJ27" i="8" s="1"/>
  <c r="AJ28" i="8" s="1"/>
  <c r="AJ29" i="8" s="1"/>
  <c r="AJ30" i="8" s="1"/>
  <c r="AJ31" i="8" s="1"/>
  <c r="AJ32" i="8" s="1"/>
  <c r="AJ33" i="8" s="1"/>
  <c r="AJ34" i="8" s="1"/>
  <c r="AJ35" i="8" s="1"/>
  <c r="AJ36" i="8" s="1"/>
  <c r="AJ37" i="8" s="1"/>
  <c r="AJ38" i="8" s="1"/>
  <c r="AJ39" i="8" s="1"/>
  <c r="AJ40" i="8" s="1"/>
  <c r="AJ41" i="8" s="1"/>
  <c r="AJ42" i="8" s="1"/>
  <c r="AJ43" i="8" s="1"/>
  <c r="AJ44" i="8" s="1"/>
  <c r="AJ45" i="8" s="1"/>
  <c r="AJ46" i="8" s="1"/>
  <c r="AJ47" i="8" s="1"/>
  <c r="AJ48" i="8" s="1"/>
  <c r="AJ49" i="8" s="1"/>
  <c r="AJ50" i="8" s="1"/>
  <c r="AJ51" i="8" s="1"/>
  <c r="AJ52" i="8" s="1"/>
  <c r="AJ53" i="8" s="1"/>
  <c r="AJ54" i="8" s="1"/>
  <c r="AJ55" i="8" s="1"/>
  <c r="AJ56" i="8" s="1"/>
  <c r="AJ57" i="8" s="1"/>
  <c r="AJ58" i="8" s="1"/>
  <c r="AJ59" i="8" s="1"/>
  <c r="AJ60" i="8" s="1"/>
  <c r="AJ61" i="8" s="1"/>
  <c r="AJ62" i="8" s="1"/>
  <c r="AJ63" i="8" s="1"/>
  <c r="AJ64" i="8" s="1"/>
  <c r="AJ65" i="8" s="1"/>
  <c r="AJ66" i="8" s="1"/>
  <c r="AJ67" i="8" s="1"/>
  <c r="AJ68" i="8" s="1"/>
  <c r="AJ69" i="8" s="1"/>
  <c r="AJ70" i="8" s="1"/>
  <c r="AJ71" i="8" s="1"/>
  <c r="AJ72" i="8" s="1"/>
  <c r="AJ73" i="8" s="1"/>
  <c r="AJ74" i="8" s="1"/>
  <c r="AJ75" i="8" s="1"/>
  <c r="AJ76" i="8" s="1"/>
  <c r="AJ77" i="8" s="1"/>
  <c r="AJ78" i="8" s="1"/>
  <c r="AJ79" i="8" s="1"/>
  <c r="AJ80" i="8" s="1"/>
  <c r="BU7" i="8"/>
  <c r="BU8" i="8"/>
  <c r="BU9" i="8" s="1"/>
  <c r="BU10" i="8" s="1"/>
  <c r="BU11" i="8" s="1"/>
  <c r="BU12" i="8" s="1"/>
  <c r="BU13" i="8" s="1"/>
  <c r="BU14" i="8" s="1"/>
  <c r="BU15" i="8" s="1"/>
  <c r="BU16" i="8" s="1"/>
  <c r="BU17" i="8" s="1"/>
  <c r="BU18" i="8" s="1"/>
  <c r="BU19" i="8" s="1"/>
  <c r="BU20" i="8" s="1"/>
  <c r="BU21" i="8" s="1"/>
  <c r="BU22" i="8" s="1"/>
  <c r="BU23" i="8" s="1"/>
  <c r="BU24" i="8" s="1"/>
  <c r="BU25" i="8" s="1"/>
  <c r="BU26" i="8" s="1"/>
  <c r="BU27" i="8" s="1"/>
  <c r="BU28" i="8" s="1"/>
  <c r="BU29" i="8" s="1"/>
  <c r="BU30" i="8" s="1"/>
  <c r="BU31" i="8" s="1"/>
  <c r="BU32" i="8" s="1"/>
  <c r="BU33" i="8" s="1"/>
  <c r="BU34" i="8" s="1"/>
  <c r="BU35" i="8" s="1"/>
  <c r="BU36" i="8" s="1"/>
  <c r="BU37" i="8" s="1"/>
  <c r="BU38" i="8" s="1"/>
  <c r="BU39" i="8" s="1"/>
  <c r="BU40" i="8" s="1"/>
  <c r="BU41" i="8" s="1"/>
  <c r="BU42" i="8" s="1"/>
  <c r="BU43" i="8" s="1"/>
  <c r="BU44" i="8" s="1"/>
  <c r="BU45" i="8" s="1"/>
  <c r="BU46" i="8" s="1"/>
  <c r="BU47" i="8" s="1"/>
  <c r="BU48" i="8" s="1"/>
  <c r="BU49" i="8" s="1"/>
  <c r="BU50" i="8" s="1"/>
  <c r="BU51" i="8" s="1"/>
  <c r="BU52" i="8" s="1"/>
  <c r="BU53" i="8" s="1"/>
  <c r="BU54" i="8" s="1"/>
  <c r="BU55" i="8" s="1"/>
  <c r="BU56" i="8" s="1"/>
  <c r="BU57" i="8" s="1"/>
  <c r="BU58" i="8" s="1"/>
  <c r="BU59" i="8" s="1"/>
  <c r="BU60" i="8" s="1"/>
  <c r="BU61" i="8" s="1"/>
  <c r="BU62" i="8" s="1"/>
  <c r="BU63" i="8" s="1"/>
  <c r="BU64" i="8" s="1"/>
  <c r="BU65" i="8" s="1"/>
  <c r="BU66" i="8" s="1"/>
  <c r="BU67" i="8" s="1"/>
  <c r="BU68" i="8" s="1"/>
  <c r="BU69" i="8" s="1"/>
  <c r="BU70" i="8" s="1"/>
  <c r="BU71" i="8" s="1"/>
  <c r="BU72" i="8" s="1"/>
  <c r="BU73" i="8" s="1"/>
  <c r="BU74" i="8" s="1"/>
  <c r="BU75" i="8" s="1"/>
  <c r="BU76" i="8" s="1"/>
  <c r="BU77" i="8" s="1"/>
  <c r="BU78" i="8" s="1"/>
  <c r="BU79" i="8" s="1"/>
  <c r="BU80" i="8" s="1"/>
  <c r="D82" i="8"/>
  <c r="E82" i="8"/>
  <c r="AK82" i="8"/>
  <c r="AL82" i="8"/>
  <c r="AZ82" i="8"/>
  <c r="BA82" i="8"/>
  <c r="G83" i="8"/>
  <c r="I83" i="8"/>
  <c r="K83" i="8"/>
  <c r="M83" i="8"/>
  <c r="O83" i="8"/>
  <c r="Q83" i="8"/>
  <c r="S83" i="8"/>
  <c r="U83" i="8"/>
  <c r="W83" i="8"/>
  <c r="Y83" i="8"/>
  <c r="AA83" i="8"/>
  <c r="AC83" i="8"/>
  <c r="AE83" i="8"/>
  <c r="AG83" i="8"/>
  <c r="AN83" i="8"/>
  <c r="AP83" i="8"/>
  <c r="AJ84" i="8"/>
  <c r="AJ85" i="8"/>
  <c r="AJ86" i="8" s="1"/>
  <c r="AJ87" i="8" s="1"/>
  <c r="AJ88" i="8" s="1"/>
  <c r="AJ89" i="8" s="1"/>
  <c r="AJ90" i="8" s="1"/>
  <c r="AJ91" i="8" s="1"/>
  <c r="AJ92" i="8" s="1"/>
  <c r="AJ93" i="8" s="1"/>
  <c r="AJ94" i="8" s="1"/>
  <c r="AJ95" i="8" s="1"/>
  <c r="AJ96" i="8" s="1"/>
  <c r="AJ97" i="8" s="1"/>
  <c r="AJ98" i="8" s="1"/>
  <c r="AJ99" i="8" s="1"/>
  <c r="AJ100" i="8" s="1"/>
  <c r="AJ101" i="8" s="1"/>
  <c r="AJ102" i="8" s="1"/>
  <c r="AJ103" i="8" s="1"/>
  <c r="AJ104" i="8" s="1"/>
  <c r="AJ105" i="8" s="1"/>
  <c r="AJ106" i="8" s="1"/>
  <c r="AJ107" i="8" s="1"/>
  <c r="AJ108" i="8" s="1"/>
  <c r="AJ109" i="8" s="1"/>
  <c r="AJ110" i="8" s="1"/>
  <c r="AJ111" i="8" s="1"/>
  <c r="AJ112" i="8" s="1"/>
  <c r="AJ113" i="8" s="1"/>
  <c r="AJ114" i="8" s="1"/>
  <c r="AJ115" i="8" s="1"/>
  <c r="AJ116" i="8" s="1"/>
  <c r="AJ117" i="8" s="1"/>
  <c r="AJ118" i="8" s="1"/>
  <c r="AJ119" i="8" s="1"/>
  <c r="AJ120" i="8" s="1"/>
  <c r="AJ121" i="8" s="1"/>
  <c r="AJ122" i="8" s="1"/>
  <c r="AJ123" i="8" s="1"/>
  <c r="AJ124" i="8" s="1"/>
  <c r="AJ125" i="8" s="1"/>
  <c r="AJ126" i="8" s="1"/>
  <c r="AJ127" i="8" s="1"/>
  <c r="AJ128" i="8" s="1"/>
  <c r="AJ129" i="8" s="1"/>
  <c r="AJ130" i="8" s="1"/>
  <c r="AJ131" i="8" s="1"/>
  <c r="AJ132" i="8" s="1"/>
  <c r="AJ133" i="8" s="1"/>
  <c r="AJ134" i="8" s="1"/>
  <c r="AJ135" i="8" s="1"/>
  <c r="AJ136" i="8" s="1"/>
  <c r="AJ137" i="8" s="1"/>
  <c r="AJ138" i="8" s="1"/>
  <c r="AJ139" i="8" s="1"/>
  <c r="AJ140" i="8" s="1"/>
  <c r="AJ141" i="8" s="1"/>
  <c r="AJ142" i="8" s="1"/>
  <c r="AJ143" i="8" s="1"/>
  <c r="AJ144" i="8" s="1"/>
  <c r="AJ145" i="8" s="1"/>
  <c r="AJ146" i="8" s="1"/>
  <c r="AJ147" i="8" s="1"/>
  <c r="AJ148" i="8" s="1"/>
  <c r="AJ149" i="8" s="1"/>
  <c r="AJ150" i="8" s="1"/>
  <c r="AJ151" i="8" s="1"/>
  <c r="AJ152" i="8" s="1"/>
  <c r="AJ153" i="8" s="1"/>
  <c r="AJ154" i="8" s="1"/>
  <c r="AJ155" i="8" s="1"/>
  <c r="AJ156" i="8" s="1"/>
  <c r="AJ157" i="8" s="1"/>
  <c r="AY84" i="8"/>
  <c r="AY85" i="8"/>
  <c r="AY86" i="8" s="1"/>
  <c r="AY87" i="8" s="1"/>
  <c r="AY88" i="8" s="1"/>
  <c r="AY89" i="8" s="1"/>
  <c r="AY90" i="8" s="1"/>
  <c r="AY91" i="8" s="1"/>
  <c r="AY92" i="8" s="1"/>
  <c r="AY93" i="8" s="1"/>
  <c r="AY94" i="8" s="1"/>
  <c r="AY95" i="8" s="1"/>
  <c r="AY96" i="8" s="1"/>
  <c r="AY97" i="8" s="1"/>
  <c r="AY98" i="8" s="1"/>
  <c r="AY99" i="8" s="1"/>
  <c r="AY100" i="8" s="1"/>
  <c r="AY101" i="8" s="1"/>
  <c r="AY102" i="8" s="1"/>
  <c r="AY103" i="8" s="1"/>
  <c r="AY104" i="8" s="1"/>
  <c r="AY105" i="8" s="1"/>
  <c r="AY106" i="8" s="1"/>
  <c r="AY107" i="8" s="1"/>
  <c r="AY108" i="8" s="1"/>
  <c r="AY109" i="8" s="1"/>
  <c r="AY110" i="8" s="1"/>
  <c r="AY111" i="8" s="1"/>
  <c r="AY112" i="8" s="1"/>
  <c r="AY113" i="8" s="1"/>
  <c r="AY114" i="8" s="1"/>
  <c r="AY115" i="8"/>
  <c r="AY116" i="8" s="1"/>
  <c r="AY117" i="8" s="1"/>
  <c r="AY118" i="8" s="1"/>
  <c r="AY119" i="8" s="1"/>
  <c r="AY120" i="8" s="1"/>
  <c r="AY121" i="8" s="1"/>
  <c r="AY122" i="8" s="1"/>
  <c r="AY123" i="8" s="1"/>
  <c r="AY124" i="8" s="1"/>
  <c r="AY125" i="8" s="1"/>
  <c r="AY126" i="8" s="1"/>
  <c r="AY127" i="8" s="1"/>
  <c r="AY128" i="8" s="1"/>
  <c r="AY129" i="8" s="1"/>
  <c r="AY130" i="8" s="1"/>
  <c r="AY131" i="8" s="1"/>
  <c r="AY132" i="8" s="1"/>
  <c r="AY133" i="8" s="1"/>
  <c r="AY134" i="8" s="1"/>
  <c r="AY135" i="8" s="1"/>
  <c r="AY136" i="8" s="1"/>
  <c r="AY137" i="8" s="1"/>
  <c r="AY138" i="8" s="1"/>
  <c r="AY139" i="8" s="1"/>
  <c r="AY140" i="8" s="1"/>
  <c r="AY141" i="8" s="1"/>
  <c r="AY142" i="8" s="1"/>
  <c r="AY143" i="8" s="1"/>
  <c r="AY144" i="8" s="1"/>
  <c r="AY145" i="8" s="1"/>
  <c r="AY146" i="8" s="1"/>
  <c r="AY147" i="8" s="1"/>
  <c r="AY148" i="8" s="1"/>
  <c r="AY149" i="8" s="1"/>
  <c r="AY150" i="8" s="1"/>
  <c r="AY151" i="8" s="1"/>
  <c r="AY152" i="8" s="1"/>
  <c r="AY153" i="8" s="1"/>
  <c r="AY154" i="8" s="1"/>
  <c r="AY155" i="8" s="1"/>
  <c r="AY156" i="8" s="1"/>
  <c r="AY157" i="8" s="1"/>
  <c r="P7" i="4"/>
  <c r="Q7" i="4" s="1"/>
  <c r="H71" i="2"/>
  <c r="E169" i="2"/>
  <c r="BV5" i="4"/>
  <c r="BK5" i="4"/>
  <c r="BF5" i="4"/>
  <c r="BA5" i="4"/>
  <c r="AV5" i="4"/>
  <c r="AQ5" i="4"/>
  <c r="S7" i="4"/>
  <c r="U7" i="4" s="1"/>
  <c r="G7" i="4"/>
  <c r="G8" i="4" s="1"/>
  <c r="I8" i="4" s="1"/>
  <c r="O6" i="4"/>
  <c r="U6" i="4"/>
  <c r="L6" i="4"/>
  <c r="I6" i="4"/>
  <c r="C7" i="6"/>
  <c r="R6" i="4"/>
  <c r="AS83" i="8"/>
  <c r="AI5" i="6"/>
  <c r="J10" i="2"/>
  <c r="DH9" i="4"/>
  <c r="H31" i="3"/>
  <c r="D26" i="3"/>
  <c r="S6" i="8"/>
  <c r="U6" i="8" s="1"/>
  <c r="T7" i="4"/>
  <c r="AB7" i="6"/>
  <c r="C8" i="6"/>
  <c r="DI9" i="4"/>
  <c r="H6" i="4"/>
  <c r="AB8" i="6"/>
  <c r="C9" i="6"/>
  <c r="AB9" i="6"/>
  <c r="C10" i="6"/>
  <c r="AB10" i="6"/>
  <c r="C11" i="6"/>
  <c r="AB11" i="6"/>
  <c r="C12" i="6"/>
  <c r="AB12" i="6"/>
  <c r="C13" i="6"/>
  <c r="AB13" i="6"/>
  <c r="C14" i="6"/>
  <c r="AB14" i="6"/>
  <c r="C15" i="6"/>
  <c r="AB15" i="6"/>
  <c r="C16" i="6"/>
  <c r="C17" i="6"/>
  <c r="AB16" i="6"/>
  <c r="C18" i="6"/>
  <c r="AB17" i="6"/>
  <c r="C19" i="6"/>
  <c r="AB18" i="6"/>
  <c r="C20" i="6"/>
  <c r="AB19" i="6"/>
  <c r="C21" i="6"/>
  <c r="AB20" i="6"/>
  <c r="C22" i="6"/>
  <c r="AB21" i="6"/>
  <c r="C23" i="6"/>
  <c r="AB22" i="6"/>
  <c r="C24" i="6"/>
  <c r="AB24" i="6" s="1"/>
  <c r="AB23" i="6"/>
  <c r="C25" i="6"/>
  <c r="C26" i="6" s="1"/>
  <c r="AB25" i="6"/>
  <c r="S8" i="4" l="1"/>
  <c r="K6" i="4"/>
  <c r="M7" i="4"/>
  <c r="N7" i="4" s="1"/>
  <c r="V7" i="4"/>
  <c r="I7" i="4"/>
  <c r="X6" i="4"/>
  <c r="J21" i="2"/>
  <c r="E168" i="2" s="1"/>
  <c r="R7" i="4"/>
  <c r="J8" i="4"/>
  <c r="L7" i="4"/>
  <c r="K7" i="4"/>
  <c r="H7" i="4"/>
  <c r="J23" i="2"/>
  <c r="H69" i="2"/>
  <c r="U8" i="4"/>
  <c r="P8" i="4"/>
  <c r="DF6" i="4"/>
  <c r="DF7" i="4" s="1"/>
  <c r="DF8" i="4" s="1"/>
  <c r="DF9" i="4" s="1"/>
  <c r="DF10" i="4" s="1"/>
  <c r="DF11" i="4" s="1"/>
  <c r="DF12" i="4" s="1"/>
  <c r="DF13" i="4" s="1"/>
  <c r="DF14" i="4" s="1"/>
  <c r="DF15" i="4" s="1"/>
  <c r="DF16" i="4" s="1"/>
  <c r="DF17" i="4" s="1"/>
  <c r="DF18" i="4" s="1"/>
  <c r="DF19" i="4" s="1"/>
  <c r="DF20" i="4" s="1"/>
  <c r="DF21" i="4" s="1"/>
  <c r="DF22" i="4" s="1"/>
  <c r="DF23" i="4" s="1"/>
  <c r="DF24" i="4" s="1"/>
  <c r="DF25" i="4" s="1"/>
  <c r="DF26" i="4" s="1"/>
  <c r="DF27" i="4" s="1"/>
  <c r="DF28" i="4" s="1"/>
  <c r="DF29" i="4" s="1"/>
  <c r="DF30" i="4" s="1"/>
  <c r="DF31" i="4" s="1"/>
  <c r="DF32" i="4" s="1"/>
  <c r="DF33" i="4" s="1"/>
  <c r="DF34" i="4" s="1"/>
  <c r="DF35" i="4" s="1"/>
  <c r="DF36" i="4" s="1"/>
  <c r="DF37" i="4" s="1"/>
  <c r="DF38" i="4" s="1"/>
  <c r="DF39" i="4" s="1"/>
  <c r="DF40" i="4" s="1"/>
  <c r="DF41" i="4" s="1"/>
  <c r="DF42" i="4" s="1"/>
  <c r="DF43" i="4" s="1"/>
  <c r="DF44" i="4" s="1"/>
  <c r="DF45" i="4" s="1"/>
  <c r="DF46" i="4" s="1"/>
  <c r="DF47" i="4" s="1"/>
  <c r="DF48" i="4" s="1"/>
  <c r="DF49" i="4" s="1"/>
  <c r="DF50" i="4" s="1"/>
  <c r="DF51" i="4" s="1"/>
  <c r="DF52" i="4" s="1"/>
  <c r="DF53" i="4" s="1"/>
  <c r="DF54" i="4" s="1"/>
  <c r="DF55" i="4" s="1"/>
  <c r="DF56" i="4" s="1"/>
  <c r="DF57" i="4" s="1"/>
  <c r="DF58" i="4" s="1"/>
  <c r="DF59" i="4" s="1"/>
  <c r="DF60" i="4" s="1"/>
  <c r="DF61" i="4" s="1"/>
  <c r="DF62" i="4" s="1"/>
  <c r="DF63" i="4" s="1"/>
  <c r="DF64" i="4" s="1"/>
  <c r="DF65" i="4" s="1"/>
  <c r="DF66" i="4" s="1"/>
  <c r="DF67" i="4" s="1"/>
  <c r="DF68" i="4" s="1"/>
  <c r="DF69" i="4" s="1"/>
  <c r="DF70" i="4" s="1"/>
  <c r="DF71" i="4" s="1"/>
  <c r="DF72" i="4" s="1"/>
  <c r="DF73" i="4" s="1"/>
  <c r="DF74" i="4" s="1"/>
  <c r="DF75" i="4" s="1"/>
  <c r="DF76" i="4" s="1"/>
  <c r="DF77" i="4" s="1"/>
  <c r="DF78" i="4" s="1"/>
  <c r="DF79" i="4" s="1"/>
  <c r="DF80" i="4" s="1"/>
  <c r="D6" i="8"/>
  <c r="AL6" i="8"/>
  <c r="AL7" i="8" s="1"/>
  <c r="AL8" i="8" s="1"/>
  <c r="AL9" i="8" s="1"/>
  <c r="AL10" i="8" s="1"/>
  <c r="AL11" i="8" s="1"/>
  <c r="AL12" i="8" s="1"/>
  <c r="AL13" i="8" s="1"/>
  <c r="AL14" i="8" s="1"/>
  <c r="AL15" i="8" s="1"/>
  <c r="AL16" i="8" s="1"/>
  <c r="AL17" i="8" s="1"/>
  <c r="AL18" i="8" s="1"/>
  <c r="AL19" i="8" s="1"/>
  <c r="AL20" i="8" s="1"/>
  <c r="AL21" i="8" s="1"/>
  <c r="AL22" i="8" s="1"/>
  <c r="AL23" i="8" s="1"/>
  <c r="AL24" i="8" s="1"/>
  <c r="AL25" i="8" s="1"/>
  <c r="AL26" i="8" s="1"/>
  <c r="AL27" i="8" s="1"/>
  <c r="AL28" i="8" s="1"/>
  <c r="AL29" i="8" s="1"/>
  <c r="AL30" i="8" s="1"/>
  <c r="AL31" i="8" s="1"/>
  <c r="AL32" i="8" s="1"/>
  <c r="AL33" i="8" s="1"/>
  <c r="AL34" i="8" s="1"/>
  <c r="AL35" i="8" s="1"/>
  <c r="AL36" i="8" s="1"/>
  <c r="AL37" i="8" s="1"/>
  <c r="AL38" i="8" s="1"/>
  <c r="AL39" i="8" s="1"/>
  <c r="AL40" i="8" s="1"/>
  <c r="AL41" i="8" s="1"/>
  <c r="AL42" i="8" s="1"/>
  <c r="AL43" i="8" s="1"/>
  <c r="AL44" i="8" s="1"/>
  <c r="AL45" i="8" s="1"/>
  <c r="AL46" i="8" s="1"/>
  <c r="AL47" i="8" s="1"/>
  <c r="AL48" i="8" s="1"/>
  <c r="AL49" i="8" s="1"/>
  <c r="AL50" i="8" s="1"/>
  <c r="AL51" i="8" s="1"/>
  <c r="AL52" i="8" s="1"/>
  <c r="AL53" i="8" s="1"/>
  <c r="AL54" i="8" s="1"/>
  <c r="AL55" i="8" s="1"/>
  <c r="AL56" i="8" s="1"/>
  <c r="AL57" i="8" s="1"/>
  <c r="AL58" i="8" s="1"/>
  <c r="AL59" i="8" s="1"/>
  <c r="AL60" i="8" s="1"/>
  <c r="AL61" i="8" s="1"/>
  <c r="AL62" i="8" s="1"/>
  <c r="AL63" i="8" s="1"/>
  <c r="AL64" i="8" s="1"/>
  <c r="AL65" i="8" s="1"/>
  <c r="AL66" i="8" s="1"/>
  <c r="AL67" i="8" s="1"/>
  <c r="AL68" i="8" s="1"/>
  <c r="AL69" i="8" s="1"/>
  <c r="AL70" i="8" s="1"/>
  <c r="AL71" i="8" s="1"/>
  <c r="AL72" i="8" s="1"/>
  <c r="AL73" i="8" s="1"/>
  <c r="AL74" i="8" s="1"/>
  <c r="AL75" i="8" s="1"/>
  <c r="AL76" i="8" s="1"/>
  <c r="AL77" i="8" s="1"/>
  <c r="AL78" i="8" s="1"/>
  <c r="AL79" i="8" s="1"/>
  <c r="AL80" i="8" s="1"/>
  <c r="AX83" i="8"/>
  <c r="AX84" i="8" s="1"/>
  <c r="AX85" i="8" s="1"/>
  <c r="AX86" i="8" s="1"/>
  <c r="AX87" i="8" s="1"/>
  <c r="AX88" i="8" s="1"/>
  <c r="AX89" i="8" s="1"/>
  <c r="AX90" i="8" s="1"/>
  <c r="AX91" i="8" s="1"/>
  <c r="AX92" i="8" s="1"/>
  <c r="AX93" i="8" s="1"/>
  <c r="AX94" i="8" s="1"/>
  <c r="AX95" i="8" s="1"/>
  <c r="AX96" i="8" s="1"/>
  <c r="AX97" i="8" s="1"/>
  <c r="AX98" i="8" s="1"/>
  <c r="AX99" i="8" s="1"/>
  <c r="AX100" i="8" s="1"/>
  <c r="AX101" i="8" s="1"/>
  <c r="AX102" i="8" s="1"/>
  <c r="AX103" i="8" s="1"/>
  <c r="AX104" i="8" s="1"/>
  <c r="AX105" i="8" s="1"/>
  <c r="AX106" i="8" s="1"/>
  <c r="AX107" i="8" s="1"/>
  <c r="AX108" i="8" s="1"/>
  <c r="AX109" i="8" s="1"/>
  <c r="AX110" i="8" s="1"/>
  <c r="AX111" i="8" s="1"/>
  <c r="AX112" i="8" s="1"/>
  <c r="AX113" i="8" s="1"/>
  <c r="AX114" i="8" s="1"/>
  <c r="AX115" i="8" s="1"/>
  <c r="AX116" i="8" s="1"/>
  <c r="AX117" i="8" s="1"/>
  <c r="AX118" i="8" s="1"/>
  <c r="AX119" i="8" s="1"/>
  <c r="AX120" i="8" s="1"/>
  <c r="AX121" i="8" s="1"/>
  <c r="AX122" i="8" s="1"/>
  <c r="AX123" i="8" s="1"/>
  <c r="AX124" i="8" s="1"/>
  <c r="AX125" i="8" s="1"/>
  <c r="AX126" i="8" s="1"/>
  <c r="AX127" i="8" s="1"/>
  <c r="AX128" i="8" s="1"/>
  <c r="AX129" i="8" s="1"/>
  <c r="AX130" i="8" s="1"/>
  <c r="AX131" i="8" s="1"/>
  <c r="AX132" i="8" s="1"/>
  <c r="AX133" i="8" s="1"/>
  <c r="AX134" i="8" s="1"/>
  <c r="AX135" i="8" s="1"/>
  <c r="AX136" i="8" s="1"/>
  <c r="AX137" i="8" s="1"/>
  <c r="AX138" i="8" s="1"/>
  <c r="AX139" i="8" s="1"/>
  <c r="AX140" i="8" s="1"/>
  <c r="AX141" i="8" s="1"/>
  <c r="AX142" i="8" s="1"/>
  <c r="AX143" i="8" s="1"/>
  <c r="AX144" i="8" s="1"/>
  <c r="AX145" i="8" s="1"/>
  <c r="AX146" i="8" s="1"/>
  <c r="AX147" i="8" s="1"/>
  <c r="AX148" i="8" s="1"/>
  <c r="AX149" i="8" s="1"/>
  <c r="AX150" i="8" s="1"/>
  <c r="AX151" i="8" s="1"/>
  <c r="AX152" i="8" s="1"/>
  <c r="AX153" i="8" s="1"/>
  <c r="AX154" i="8" s="1"/>
  <c r="AX155" i="8" s="1"/>
  <c r="AX156" i="8" s="1"/>
  <c r="AX157" i="8" s="1"/>
  <c r="AL83" i="8"/>
  <c r="AL84" i="8" s="1"/>
  <c r="AL85" i="8" s="1"/>
  <c r="AL86" i="8" s="1"/>
  <c r="AL87" i="8" s="1"/>
  <c r="AL88" i="8" s="1"/>
  <c r="AL89" i="8" s="1"/>
  <c r="AL90" i="8" s="1"/>
  <c r="AL91" i="8" s="1"/>
  <c r="AL92" i="8" s="1"/>
  <c r="AL93" i="8" s="1"/>
  <c r="AL94" i="8" s="1"/>
  <c r="AL95" i="8" s="1"/>
  <c r="AL96" i="8" s="1"/>
  <c r="AL97" i="8" s="1"/>
  <c r="AL98" i="8" s="1"/>
  <c r="AL99" i="8" s="1"/>
  <c r="AL100" i="8" s="1"/>
  <c r="AL101" i="8" s="1"/>
  <c r="AL102" i="8" s="1"/>
  <c r="AL103" i="8" s="1"/>
  <c r="AL104" i="8" s="1"/>
  <c r="AL105" i="8" s="1"/>
  <c r="AL106" i="8" s="1"/>
  <c r="AL107" i="8" s="1"/>
  <c r="AL108" i="8" s="1"/>
  <c r="AL109" i="8" s="1"/>
  <c r="AL110" i="8" s="1"/>
  <c r="AL111" i="8" s="1"/>
  <c r="AL112" i="8" s="1"/>
  <c r="AL113" i="8" s="1"/>
  <c r="AL114" i="8" s="1"/>
  <c r="AL115" i="8" s="1"/>
  <c r="AL116" i="8" s="1"/>
  <c r="AL117" i="8" s="1"/>
  <c r="AL118" i="8" s="1"/>
  <c r="AL119" i="8" s="1"/>
  <c r="AL120" i="8" s="1"/>
  <c r="AL121" i="8" s="1"/>
  <c r="AL122" i="8" s="1"/>
  <c r="AL123" i="8" s="1"/>
  <c r="AL124" i="8" s="1"/>
  <c r="AL125" i="8" s="1"/>
  <c r="AL126" i="8" s="1"/>
  <c r="AL127" i="8" s="1"/>
  <c r="AL128" i="8" s="1"/>
  <c r="AL129" i="8" s="1"/>
  <c r="AL130" i="8" s="1"/>
  <c r="AL131" i="8" s="1"/>
  <c r="AL132" i="8" s="1"/>
  <c r="AL133" i="8" s="1"/>
  <c r="AL134" i="8" s="1"/>
  <c r="AL135" i="8" s="1"/>
  <c r="AL136" i="8" s="1"/>
  <c r="AL137" i="8" s="1"/>
  <c r="AL138" i="8" s="1"/>
  <c r="AL139" i="8" s="1"/>
  <c r="AL140" i="8" s="1"/>
  <c r="AL141" i="8" s="1"/>
  <c r="AL142" i="8" s="1"/>
  <c r="AL143" i="8" s="1"/>
  <c r="AL144" i="8" s="1"/>
  <c r="AL145" i="8" s="1"/>
  <c r="AL146" i="8" s="1"/>
  <c r="AL147" i="8" s="1"/>
  <c r="AL148" i="8" s="1"/>
  <c r="AL149" i="8" s="1"/>
  <c r="AL150" i="8" s="1"/>
  <c r="AL151" i="8" s="1"/>
  <c r="AL152" i="8" s="1"/>
  <c r="AL153" i="8" s="1"/>
  <c r="AL154" i="8" s="1"/>
  <c r="AL155" i="8" s="1"/>
  <c r="AL156" i="8" s="1"/>
  <c r="AL157" i="8" s="1"/>
  <c r="BW6" i="8"/>
  <c r="BW7" i="8" s="1"/>
  <c r="BW8" i="8" s="1"/>
  <c r="BW9" i="8" s="1"/>
  <c r="BW10" i="8" s="1"/>
  <c r="BW11" i="8" s="1"/>
  <c r="BW12" i="8" s="1"/>
  <c r="BW13" i="8" s="1"/>
  <c r="BW14" i="8" s="1"/>
  <c r="BW15" i="8" s="1"/>
  <c r="BW16" i="8" s="1"/>
  <c r="BW17" i="8" s="1"/>
  <c r="BW18" i="8" s="1"/>
  <c r="BW19" i="8" s="1"/>
  <c r="BW20" i="8" s="1"/>
  <c r="BW21" i="8" s="1"/>
  <c r="BW22" i="8" s="1"/>
  <c r="BW23" i="8" s="1"/>
  <c r="BW24" i="8" s="1"/>
  <c r="BW25" i="8" s="1"/>
  <c r="BW26" i="8" s="1"/>
  <c r="BW27" i="8" s="1"/>
  <c r="BW28" i="8" s="1"/>
  <c r="BW29" i="8" s="1"/>
  <c r="BW30" i="8" s="1"/>
  <c r="BW31" i="8" s="1"/>
  <c r="BW32" i="8" s="1"/>
  <c r="BW33" i="8" s="1"/>
  <c r="BW34" i="8" s="1"/>
  <c r="BW35" i="8" s="1"/>
  <c r="BW36" i="8" s="1"/>
  <c r="BW37" i="8" s="1"/>
  <c r="BW38" i="8" s="1"/>
  <c r="BW39" i="8" s="1"/>
  <c r="BW40" i="8" s="1"/>
  <c r="BW41" i="8" s="1"/>
  <c r="BW42" i="8" s="1"/>
  <c r="BW43" i="8" s="1"/>
  <c r="BW44" i="8" s="1"/>
  <c r="BW45" i="8" s="1"/>
  <c r="BW46" i="8" s="1"/>
  <c r="BW47" i="8" s="1"/>
  <c r="BW48" i="8" s="1"/>
  <c r="BW49" i="8" s="1"/>
  <c r="BW50" i="8" s="1"/>
  <c r="BW51" i="8" s="1"/>
  <c r="BW52" i="8" s="1"/>
  <c r="BW53" i="8" s="1"/>
  <c r="BW54" i="8" s="1"/>
  <c r="BW55" i="8" s="1"/>
  <c r="BW56" i="8" s="1"/>
  <c r="BW57" i="8" s="1"/>
  <c r="BW58" i="8" s="1"/>
  <c r="BW59" i="8" s="1"/>
  <c r="BW60" i="8" s="1"/>
  <c r="BW61" i="8" s="1"/>
  <c r="BW62" i="8" s="1"/>
  <c r="BW63" i="8" s="1"/>
  <c r="BW64" i="8" s="1"/>
  <c r="BW65" i="8" s="1"/>
  <c r="BW66" i="8" s="1"/>
  <c r="BW67" i="8" s="1"/>
  <c r="BW68" i="8" s="1"/>
  <c r="BW69" i="8" s="1"/>
  <c r="BW70" i="8" s="1"/>
  <c r="BW71" i="8" s="1"/>
  <c r="BW72" i="8" s="1"/>
  <c r="BW73" i="8" s="1"/>
  <c r="BW74" i="8" s="1"/>
  <c r="BW75" i="8" s="1"/>
  <c r="BW76" i="8" s="1"/>
  <c r="BW77" i="8" s="1"/>
  <c r="BW78" i="8" s="1"/>
  <c r="BW79" i="8" s="1"/>
  <c r="BW80" i="8" s="1"/>
  <c r="E6" i="8"/>
  <c r="E7" i="8" s="1"/>
  <c r="B4" i="8"/>
  <c r="B83" i="8"/>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D7" i="8"/>
  <c r="D8" i="8" s="1"/>
  <c r="D9" i="8" s="1"/>
  <c r="D10" i="8" s="1"/>
  <c r="D11" i="8" s="1"/>
  <c r="D12" i="8" s="1"/>
  <c r="D13" i="8" s="1"/>
  <c r="D14" i="8" s="1"/>
  <c r="D15" i="8" s="1"/>
  <c r="D16" i="8" s="1"/>
  <c r="D17" i="8" s="1"/>
  <c r="D18" i="8" s="1"/>
  <c r="D19" i="8" s="1"/>
  <c r="D20" i="8" s="1"/>
  <c r="D21" i="8" s="1"/>
  <c r="D22" i="8" s="1"/>
  <c r="D23" i="8" s="1"/>
  <c r="D24" i="8" s="1"/>
  <c r="D25" i="8" s="1"/>
  <c r="D26" i="8" s="1"/>
  <c r="D27" i="8" s="1"/>
  <c r="D28" i="8" s="1"/>
  <c r="D29" i="8" s="1"/>
  <c r="D30" i="8" s="1"/>
  <c r="D31" i="8" s="1"/>
  <c r="D32" i="8" s="1"/>
  <c r="D33" i="8" s="1"/>
  <c r="D34" i="8" s="1"/>
  <c r="D35" i="8" s="1"/>
  <c r="D36" i="8" s="1"/>
  <c r="D37" i="8" s="1"/>
  <c r="D38" i="8" s="1"/>
  <c r="D39" i="8" s="1"/>
  <c r="D40" i="8" s="1"/>
  <c r="D41" i="8" s="1"/>
  <c r="D42" i="8" s="1"/>
  <c r="D43" i="8" s="1"/>
  <c r="D44" i="8" s="1"/>
  <c r="D45" i="8" s="1"/>
  <c r="D46" i="8" s="1"/>
  <c r="D47" i="8" s="1"/>
  <c r="D48" i="8" s="1"/>
  <c r="D49" i="8" s="1"/>
  <c r="D50" i="8" s="1"/>
  <c r="D51" i="8" s="1"/>
  <c r="D52" i="8" s="1"/>
  <c r="D53" i="8" s="1"/>
  <c r="D54" i="8" s="1"/>
  <c r="D55" i="8" s="1"/>
  <c r="D56" i="8" s="1"/>
  <c r="D57" i="8" s="1"/>
  <c r="D58" i="8" s="1"/>
  <c r="D59" i="8" s="1"/>
  <c r="D60" i="8" s="1"/>
  <c r="D61" i="8" s="1"/>
  <c r="D62" i="8" s="1"/>
  <c r="D63" i="8" s="1"/>
  <c r="D64" i="8" s="1"/>
  <c r="D65" i="8" s="1"/>
  <c r="D66" i="8" s="1"/>
  <c r="D67" i="8" s="1"/>
  <c r="D68" i="8" s="1"/>
  <c r="D69" i="8" s="1"/>
  <c r="D70" i="8" s="1"/>
  <c r="D71" i="8" s="1"/>
  <c r="D72" i="8" s="1"/>
  <c r="D73" i="8" s="1"/>
  <c r="D74" i="8" s="1"/>
  <c r="D75" i="8" s="1"/>
  <c r="D76" i="8" s="1"/>
  <c r="D77" i="8" s="1"/>
  <c r="D78" i="8" s="1"/>
  <c r="D79" i="8" s="1"/>
  <c r="D80" i="8" s="1"/>
  <c r="BK6" i="8"/>
  <c r="E83" i="8"/>
  <c r="E84" i="8" s="1"/>
  <c r="E85" i="8" s="1"/>
  <c r="E86" i="8" s="1"/>
  <c r="E87" i="8" s="1"/>
  <c r="E88" i="8" s="1"/>
  <c r="E89" i="8" s="1"/>
  <c r="E90" i="8" s="1"/>
  <c r="E91" i="8" s="1"/>
  <c r="E92" i="8" s="1"/>
  <c r="E93" i="8" s="1"/>
  <c r="E94" i="8" s="1"/>
  <c r="E95" i="8" s="1"/>
  <c r="E96" i="8" s="1"/>
  <c r="E97" i="8" s="1"/>
  <c r="E98" i="8" s="1"/>
  <c r="E99" i="8" s="1"/>
  <c r="E100" i="8" s="1"/>
  <c r="E101" i="8" s="1"/>
  <c r="E102" i="8" s="1"/>
  <c r="E103" i="8" s="1"/>
  <c r="E104" i="8" s="1"/>
  <c r="E105" i="8" s="1"/>
  <c r="E106" i="8" s="1"/>
  <c r="E107" i="8" s="1"/>
  <c r="E108" i="8" s="1"/>
  <c r="E109" i="8" s="1"/>
  <c r="E110" i="8" s="1"/>
  <c r="E111" i="8" s="1"/>
  <c r="E112" i="8" s="1"/>
  <c r="E113" i="8" s="1"/>
  <c r="E114" i="8" s="1"/>
  <c r="E115" i="8" s="1"/>
  <c r="E116" i="8" s="1"/>
  <c r="E117" i="8" s="1"/>
  <c r="E118" i="8" s="1"/>
  <c r="E119" i="8" s="1"/>
  <c r="E120" i="8" s="1"/>
  <c r="E121" i="8" s="1"/>
  <c r="E122" i="8" s="1"/>
  <c r="E123" i="8" s="1"/>
  <c r="E124" i="8" s="1"/>
  <c r="E125" i="8" s="1"/>
  <c r="E126" i="8" s="1"/>
  <c r="E127" i="8" s="1"/>
  <c r="E128" i="8" s="1"/>
  <c r="E129" i="8" s="1"/>
  <c r="E130" i="8" s="1"/>
  <c r="E131" i="8" s="1"/>
  <c r="E132" i="8" s="1"/>
  <c r="E133" i="8" s="1"/>
  <c r="E134" i="8" s="1"/>
  <c r="E135" i="8" s="1"/>
  <c r="E136" i="8" s="1"/>
  <c r="E137" i="8" s="1"/>
  <c r="E138" i="8" s="1"/>
  <c r="E139" i="8" s="1"/>
  <c r="E140" i="8" s="1"/>
  <c r="E141" i="8" s="1"/>
  <c r="E142" i="8" s="1"/>
  <c r="E143" i="8" s="1"/>
  <c r="E144" i="8" s="1"/>
  <c r="E145" i="8" s="1"/>
  <c r="E146" i="8" s="1"/>
  <c r="E147" i="8" s="1"/>
  <c r="E148" i="8" s="1"/>
  <c r="E149" i="8" s="1"/>
  <c r="E150" i="8" s="1"/>
  <c r="E151" i="8" s="1"/>
  <c r="E152" i="8" s="1"/>
  <c r="E153" i="8" s="1"/>
  <c r="E154" i="8" s="1"/>
  <c r="E155" i="8" s="1"/>
  <c r="E156" i="8" s="1"/>
  <c r="E157" i="8" s="1"/>
  <c r="AI83" i="8"/>
  <c r="AI84" i="8" s="1"/>
  <c r="AI85" i="8" s="1"/>
  <c r="AI86" i="8" s="1"/>
  <c r="AI87" i="8" s="1"/>
  <c r="AI88" i="8" s="1"/>
  <c r="AI89" i="8" s="1"/>
  <c r="AI90" i="8" s="1"/>
  <c r="AI91" i="8" s="1"/>
  <c r="AI92" i="8" s="1"/>
  <c r="AI93" i="8" s="1"/>
  <c r="AI94" i="8" s="1"/>
  <c r="AI95" i="8" s="1"/>
  <c r="AI96" i="8" s="1"/>
  <c r="AI97" i="8" s="1"/>
  <c r="AI98" i="8" s="1"/>
  <c r="AI99" i="8" s="1"/>
  <c r="AI100" i="8" s="1"/>
  <c r="AI101" i="8" s="1"/>
  <c r="AI102" i="8" s="1"/>
  <c r="AI103" i="8" s="1"/>
  <c r="AI104" i="8" s="1"/>
  <c r="AI105" i="8" s="1"/>
  <c r="AI106" i="8" s="1"/>
  <c r="AI107" i="8" s="1"/>
  <c r="AI108" i="8" s="1"/>
  <c r="AI109" i="8" s="1"/>
  <c r="AI110" i="8" s="1"/>
  <c r="AI111" i="8" s="1"/>
  <c r="AI112" i="8" s="1"/>
  <c r="AI113" i="8" s="1"/>
  <c r="AI114" i="8" s="1"/>
  <c r="AI115" i="8" s="1"/>
  <c r="AI116" i="8" s="1"/>
  <c r="AI117" i="8" s="1"/>
  <c r="AI118" i="8" s="1"/>
  <c r="AI119" i="8" s="1"/>
  <c r="AI120" i="8" s="1"/>
  <c r="AI121" i="8" s="1"/>
  <c r="AI122" i="8" s="1"/>
  <c r="AI123" i="8" s="1"/>
  <c r="AI124" i="8" s="1"/>
  <c r="AI125" i="8" s="1"/>
  <c r="AI126" i="8" s="1"/>
  <c r="AI127" i="8" s="1"/>
  <c r="AI128" i="8" s="1"/>
  <c r="AI129" i="8" s="1"/>
  <c r="AI130" i="8" s="1"/>
  <c r="AI131" i="8" s="1"/>
  <c r="AI132" i="8" s="1"/>
  <c r="AI133" i="8" s="1"/>
  <c r="AI134" i="8" s="1"/>
  <c r="AI135" i="8" s="1"/>
  <c r="AI136" i="8" s="1"/>
  <c r="AI137" i="8" s="1"/>
  <c r="AI138" i="8" s="1"/>
  <c r="AI139" i="8" s="1"/>
  <c r="AI140" i="8" s="1"/>
  <c r="AI141" i="8" s="1"/>
  <c r="AI142" i="8" s="1"/>
  <c r="AI143" i="8" s="1"/>
  <c r="AI144" i="8" s="1"/>
  <c r="AI145" i="8" s="1"/>
  <c r="AI146" i="8" s="1"/>
  <c r="AI147" i="8" s="1"/>
  <c r="AI148" i="8" s="1"/>
  <c r="AI149" i="8" s="1"/>
  <c r="AI150" i="8" s="1"/>
  <c r="AI151" i="8" s="1"/>
  <c r="AI152" i="8" s="1"/>
  <c r="AI153" i="8" s="1"/>
  <c r="AI154" i="8" s="1"/>
  <c r="AI155" i="8" s="1"/>
  <c r="AI156" i="8" s="1"/>
  <c r="AI157" i="8" s="1"/>
  <c r="BA83" i="8"/>
  <c r="BA84" i="8" s="1"/>
  <c r="BA85" i="8" s="1"/>
  <c r="BA86" i="8" s="1"/>
  <c r="BA87" i="8" s="1"/>
  <c r="BA88" i="8" s="1"/>
  <c r="BA89" i="8" s="1"/>
  <c r="BA90" i="8" s="1"/>
  <c r="BA91" i="8" s="1"/>
  <c r="BA92" i="8" s="1"/>
  <c r="BA93" i="8" s="1"/>
  <c r="BA94" i="8" s="1"/>
  <c r="BA95" i="8" s="1"/>
  <c r="BA96" i="8" s="1"/>
  <c r="BA97" i="8" s="1"/>
  <c r="BA98" i="8" s="1"/>
  <c r="BA99" i="8" s="1"/>
  <c r="BA100" i="8" s="1"/>
  <c r="BA101" i="8" s="1"/>
  <c r="BA102" i="8" s="1"/>
  <c r="BA103" i="8" s="1"/>
  <c r="BA104" i="8" s="1"/>
  <c r="BA105" i="8" s="1"/>
  <c r="BA106" i="8" s="1"/>
  <c r="BA107" i="8" s="1"/>
  <c r="BA108" i="8" s="1"/>
  <c r="BA109" i="8" s="1"/>
  <c r="BA110" i="8" s="1"/>
  <c r="BA111" i="8" s="1"/>
  <c r="BA112" i="8" s="1"/>
  <c r="BA113" i="8" s="1"/>
  <c r="BA114" i="8" s="1"/>
  <c r="BA115" i="8" s="1"/>
  <c r="BA116" i="8" s="1"/>
  <c r="BA117" i="8" s="1"/>
  <c r="BA118" i="8" s="1"/>
  <c r="BA119" i="8" s="1"/>
  <c r="BA120" i="8" s="1"/>
  <c r="BA121" i="8" s="1"/>
  <c r="BA122" i="8" s="1"/>
  <c r="BA123" i="8" s="1"/>
  <c r="BA124" i="8" s="1"/>
  <c r="BA125" i="8" s="1"/>
  <c r="BA126" i="8" s="1"/>
  <c r="BA127" i="8" s="1"/>
  <c r="BA128" i="8" s="1"/>
  <c r="BA129" i="8" s="1"/>
  <c r="BA130" i="8" s="1"/>
  <c r="BA131" i="8" s="1"/>
  <c r="BA132" i="8" s="1"/>
  <c r="BA133" i="8" s="1"/>
  <c r="BA134" i="8" s="1"/>
  <c r="BA135" i="8" s="1"/>
  <c r="BA136" i="8" s="1"/>
  <c r="BA137" i="8" s="1"/>
  <c r="BA138" i="8" s="1"/>
  <c r="BA139" i="8" s="1"/>
  <c r="BA140" i="8" s="1"/>
  <c r="BA141" i="8" s="1"/>
  <c r="BA142" i="8" s="1"/>
  <c r="BA143" i="8" s="1"/>
  <c r="BA144" i="8" s="1"/>
  <c r="BA145" i="8" s="1"/>
  <c r="BA146" i="8" s="1"/>
  <c r="BA147" i="8" s="1"/>
  <c r="BA148" i="8" s="1"/>
  <c r="BA149" i="8" s="1"/>
  <c r="BA150" i="8" s="1"/>
  <c r="BA151" i="8" s="1"/>
  <c r="BA152" i="8" s="1"/>
  <c r="BA153" i="8" s="1"/>
  <c r="BA154" i="8" s="1"/>
  <c r="BA155" i="8" s="1"/>
  <c r="BA156" i="8" s="1"/>
  <c r="BA157" i="8" s="1"/>
  <c r="BR6" i="4"/>
  <c r="BR7" i="4" s="1"/>
  <c r="BR8" i="4" s="1"/>
  <c r="BR9" i="4" s="1"/>
  <c r="BR10" i="4" s="1"/>
  <c r="BR11" i="4" s="1"/>
  <c r="BR12" i="4" s="1"/>
  <c r="BR13" i="4" s="1"/>
  <c r="BR14" i="4" s="1"/>
  <c r="BR15" i="4" s="1"/>
  <c r="BR16" i="4" s="1"/>
  <c r="BR17" i="4" s="1"/>
  <c r="BR18" i="4" s="1"/>
  <c r="BR19" i="4" s="1"/>
  <c r="BR20" i="4" s="1"/>
  <c r="BR21" i="4" s="1"/>
  <c r="BR22" i="4" s="1"/>
  <c r="BR23" i="4" s="1"/>
  <c r="BR24" i="4" s="1"/>
  <c r="BR25" i="4" s="1"/>
  <c r="BR26" i="4" s="1"/>
  <c r="BR27" i="4" s="1"/>
  <c r="BR28" i="4" s="1"/>
  <c r="BR29" i="4" s="1"/>
  <c r="BR30" i="4" s="1"/>
  <c r="BR31" i="4" s="1"/>
  <c r="BR32" i="4" s="1"/>
  <c r="BR33" i="4" s="1"/>
  <c r="BR34" i="4" s="1"/>
  <c r="BR35" i="4" s="1"/>
  <c r="BR36" i="4" s="1"/>
  <c r="BR37" i="4" s="1"/>
  <c r="BR38" i="4" s="1"/>
  <c r="BR39" i="4" s="1"/>
  <c r="BR40" i="4" s="1"/>
  <c r="BR41" i="4" s="1"/>
  <c r="BR42" i="4" s="1"/>
  <c r="BR43" i="4" s="1"/>
  <c r="BR44" i="4" s="1"/>
  <c r="BR45" i="4" s="1"/>
  <c r="BR46" i="4" s="1"/>
  <c r="BR47" i="4" s="1"/>
  <c r="BR48" i="4" s="1"/>
  <c r="BR49" i="4" s="1"/>
  <c r="BR50" i="4" s="1"/>
  <c r="BR51" i="4" s="1"/>
  <c r="BR52" i="4" s="1"/>
  <c r="BR53" i="4" s="1"/>
  <c r="BR54" i="4" s="1"/>
  <c r="BR55" i="4" s="1"/>
  <c r="BR56" i="4" s="1"/>
  <c r="BR57" i="4" s="1"/>
  <c r="BR58" i="4" s="1"/>
  <c r="BR59" i="4" s="1"/>
  <c r="BR60" i="4" s="1"/>
  <c r="BR61" i="4" s="1"/>
  <c r="BR62" i="4" s="1"/>
  <c r="BR63" i="4" s="1"/>
  <c r="BR64" i="4" s="1"/>
  <c r="BR65" i="4" s="1"/>
  <c r="BR66" i="4" s="1"/>
  <c r="BR67" i="4" s="1"/>
  <c r="BR68" i="4" s="1"/>
  <c r="BR69" i="4" s="1"/>
  <c r="BR70" i="4" s="1"/>
  <c r="BR71" i="4" s="1"/>
  <c r="BR72" i="4" s="1"/>
  <c r="BR73" i="4" s="1"/>
  <c r="BR74" i="4" s="1"/>
  <c r="BR75" i="4" s="1"/>
  <c r="BR76" i="4" s="1"/>
  <c r="BR77" i="4" s="1"/>
  <c r="BR78" i="4" s="1"/>
  <c r="BR79" i="4" s="1"/>
  <c r="BR80" i="4" s="1"/>
  <c r="AI6" i="8"/>
  <c r="AI7" i="8" s="1"/>
  <c r="AI8" i="8" s="1"/>
  <c r="AI9" i="8" s="1"/>
  <c r="AI10" i="8" s="1"/>
  <c r="AI11" i="8" s="1"/>
  <c r="AI12" i="8" s="1"/>
  <c r="AI13" i="8" s="1"/>
  <c r="AI14" i="8" s="1"/>
  <c r="AI15" i="8" s="1"/>
  <c r="AI16" i="8" s="1"/>
  <c r="AI17" i="8" s="1"/>
  <c r="AI18" i="8" s="1"/>
  <c r="AI19" i="8" s="1"/>
  <c r="AI20" i="8" s="1"/>
  <c r="AI21" i="8" s="1"/>
  <c r="AI22" i="8" s="1"/>
  <c r="AI23" i="8" s="1"/>
  <c r="AI24" i="8" s="1"/>
  <c r="AI25" i="8" s="1"/>
  <c r="AI26" i="8" s="1"/>
  <c r="AI27" i="8" s="1"/>
  <c r="AI28" i="8" s="1"/>
  <c r="AI29" i="8" s="1"/>
  <c r="AI30" i="8" s="1"/>
  <c r="AI31" i="8" s="1"/>
  <c r="AI32" i="8" s="1"/>
  <c r="AI33" i="8" s="1"/>
  <c r="AI34" i="8" s="1"/>
  <c r="AI35" i="8" s="1"/>
  <c r="AI36" i="8" s="1"/>
  <c r="AI37" i="8" s="1"/>
  <c r="AI38" i="8" s="1"/>
  <c r="AI39" i="8" s="1"/>
  <c r="AI40" i="8" s="1"/>
  <c r="AI41" i="8" s="1"/>
  <c r="AI42" i="8" s="1"/>
  <c r="AI43" i="8" s="1"/>
  <c r="AI44" i="8" s="1"/>
  <c r="AI45" i="8" s="1"/>
  <c r="AI46" i="8" s="1"/>
  <c r="AI47" i="8" s="1"/>
  <c r="AI48" i="8" s="1"/>
  <c r="AI49" i="8" s="1"/>
  <c r="AI50" i="8" s="1"/>
  <c r="AI51" i="8" s="1"/>
  <c r="AI52" i="8" s="1"/>
  <c r="AI53" i="8" s="1"/>
  <c r="AI54" i="8" s="1"/>
  <c r="AI55" i="8" s="1"/>
  <c r="AI56" i="8" s="1"/>
  <c r="AI57" i="8" s="1"/>
  <c r="AI58" i="8" s="1"/>
  <c r="AI59" i="8" s="1"/>
  <c r="AI60" i="8" s="1"/>
  <c r="AI61" i="8" s="1"/>
  <c r="AI62" i="8" s="1"/>
  <c r="AI63" i="8" s="1"/>
  <c r="AI64" i="8" s="1"/>
  <c r="AI65" i="8" s="1"/>
  <c r="AI66" i="8" s="1"/>
  <c r="AI67" i="8" s="1"/>
  <c r="AI68" i="8" s="1"/>
  <c r="AI69" i="8" s="1"/>
  <c r="AI70" i="8" s="1"/>
  <c r="AI71" i="8" s="1"/>
  <c r="AI72" i="8" s="1"/>
  <c r="AI73" i="8" s="1"/>
  <c r="AI74" i="8" s="1"/>
  <c r="AI75" i="8" s="1"/>
  <c r="AI76" i="8" s="1"/>
  <c r="AI77" i="8" s="1"/>
  <c r="AI78" i="8" s="1"/>
  <c r="AI79" i="8" s="1"/>
  <c r="AI80" i="8" s="1"/>
  <c r="B2" i="3"/>
  <c r="AZ83" i="8"/>
  <c r="AZ84" i="8" s="1"/>
  <c r="AZ85" i="8" s="1"/>
  <c r="AZ86" i="8" s="1"/>
  <c r="AZ87" i="8" s="1"/>
  <c r="AZ88" i="8" s="1"/>
  <c r="AZ89" i="8" s="1"/>
  <c r="AZ90" i="8" s="1"/>
  <c r="AZ91" i="8" s="1"/>
  <c r="AZ92" i="8" s="1"/>
  <c r="AZ93" i="8" s="1"/>
  <c r="AZ94" i="8" s="1"/>
  <c r="AZ95" i="8" s="1"/>
  <c r="AZ96" i="8" s="1"/>
  <c r="AZ97" i="8" s="1"/>
  <c r="AZ98" i="8" s="1"/>
  <c r="AZ99" i="8" s="1"/>
  <c r="AZ100" i="8" s="1"/>
  <c r="AZ101" i="8" s="1"/>
  <c r="AZ102" i="8" s="1"/>
  <c r="AZ103" i="8" s="1"/>
  <c r="AZ104" i="8" s="1"/>
  <c r="AZ105" i="8" s="1"/>
  <c r="AZ106" i="8" s="1"/>
  <c r="AZ107" i="8" s="1"/>
  <c r="AZ108" i="8" s="1"/>
  <c r="AZ109" i="8" s="1"/>
  <c r="AZ110" i="8" s="1"/>
  <c r="AZ111" i="8" s="1"/>
  <c r="AZ112" i="8" s="1"/>
  <c r="AZ113" i="8" s="1"/>
  <c r="AZ114" i="8" s="1"/>
  <c r="AZ115" i="8" s="1"/>
  <c r="AZ116" i="8" s="1"/>
  <c r="AZ117" i="8" s="1"/>
  <c r="AZ118" i="8" s="1"/>
  <c r="AZ119" i="8" s="1"/>
  <c r="AZ120" i="8" s="1"/>
  <c r="AZ121" i="8" s="1"/>
  <c r="AZ122" i="8" s="1"/>
  <c r="AZ123" i="8" s="1"/>
  <c r="AZ124" i="8" s="1"/>
  <c r="AZ125" i="8" s="1"/>
  <c r="AZ126" i="8" s="1"/>
  <c r="AZ127" i="8" s="1"/>
  <c r="AZ128" i="8" s="1"/>
  <c r="AZ129" i="8" s="1"/>
  <c r="AZ130" i="8" s="1"/>
  <c r="AZ131" i="8" s="1"/>
  <c r="AZ132" i="8" s="1"/>
  <c r="AZ133" i="8" s="1"/>
  <c r="AZ134" i="8" s="1"/>
  <c r="AZ135" i="8" s="1"/>
  <c r="AZ136" i="8" s="1"/>
  <c r="AZ137" i="8" s="1"/>
  <c r="AZ138" i="8" s="1"/>
  <c r="AZ139" i="8" s="1"/>
  <c r="AZ140" i="8" s="1"/>
  <c r="AZ141" i="8" s="1"/>
  <c r="AZ142" i="8" s="1"/>
  <c r="AZ143" i="8" s="1"/>
  <c r="AZ144" i="8" s="1"/>
  <c r="AZ145" i="8" s="1"/>
  <c r="AZ146" i="8" s="1"/>
  <c r="AZ147" i="8" s="1"/>
  <c r="AZ148" i="8" s="1"/>
  <c r="AZ149" i="8" s="1"/>
  <c r="AZ150" i="8" s="1"/>
  <c r="AZ151" i="8" s="1"/>
  <c r="AZ152" i="8" s="1"/>
  <c r="AZ153" i="8" s="1"/>
  <c r="AZ154" i="8" s="1"/>
  <c r="AZ155" i="8" s="1"/>
  <c r="AZ156" i="8" s="1"/>
  <c r="AZ157" i="8" s="1"/>
  <c r="DC4" i="4"/>
  <c r="D6" i="4"/>
  <c r="D7" i="4" s="1"/>
  <c r="D8" i="4" s="1"/>
  <c r="DC6" i="4"/>
  <c r="DC7" i="4" s="1"/>
  <c r="DC8" i="4" s="1"/>
  <c r="DC9" i="4" s="1"/>
  <c r="DC10" i="4" s="1"/>
  <c r="DC11" i="4" s="1"/>
  <c r="DC12" i="4" s="1"/>
  <c r="DC13" i="4" s="1"/>
  <c r="DC14" i="4" s="1"/>
  <c r="DC15" i="4" s="1"/>
  <c r="DC16" i="4" s="1"/>
  <c r="DC17" i="4" s="1"/>
  <c r="DC18" i="4" s="1"/>
  <c r="DC19" i="4" s="1"/>
  <c r="DC20" i="4" s="1"/>
  <c r="DC21" i="4" s="1"/>
  <c r="DC22" i="4" s="1"/>
  <c r="DC23" i="4" s="1"/>
  <c r="DC24" i="4" s="1"/>
  <c r="DC25" i="4" s="1"/>
  <c r="DC26" i="4" s="1"/>
  <c r="DC27" i="4" s="1"/>
  <c r="DC28" i="4" s="1"/>
  <c r="DC29" i="4" s="1"/>
  <c r="DC30" i="4" s="1"/>
  <c r="DC31" i="4" s="1"/>
  <c r="DC32" i="4" s="1"/>
  <c r="DC33" i="4" s="1"/>
  <c r="DC34" i="4" s="1"/>
  <c r="DC35" i="4" s="1"/>
  <c r="DC36" i="4" s="1"/>
  <c r="DC37" i="4" s="1"/>
  <c r="DC38" i="4" s="1"/>
  <c r="DC39" i="4" s="1"/>
  <c r="DC40" i="4" s="1"/>
  <c r="DC41" i="4" s="1"/>
  <c r="DC42" i="4" s="1"/>
  <c r="DC43" i="4" s="1"/>
  <c r="DC44" i="4" s="1"/>
  <c r="DC45" i="4" s="1"/>
  <c r="DC46" i="4" s="1"/>
  <c r="DC47" i="4" s="1"/>
  <c r="DC48" i="4" s="1"/>
  <c r="DC49" i="4" s="1"/>
  <c r="DC50" i="4" s="1"/>
  <c r="DC51" i="4" s="1"/>
  <c r="DC52" i="4" s="1"/>
  <c r="DC53" i="4" s="1"/>
  <c r="DC54" i="4" s="1"/>
  <c r="DC55" i="4" s="1"/>
  <c r="DC56" i="4" s="1"/>
  <c r="DC57" i="4" s="1"/>
  <c r="DC58" i="4" s="1"/>
  <c r="DC59" i="4" s="1"/>
  <c r="DC60" i="4" s="1"/>
  <c r="DC61" i="4" s="1"/>
  <c r="DC62" i="4" s="1"/>
  <c r="DC63" i="4" s="1"/>
  <c r="DC64" i="4" s="1"/>
  <c r="DC65" i="4" s="1"/>
  <c r="DC66" i="4" s="1"/>
  <c r="DC67" i="4" s="1"/>
  <c r="DC68" i="4" s="1"/>
  <c r="DC69" i="4" s="1"/>
  <c r="DC70" i="4" s="1"/>
  <c r="DC71" i="4" s="1"/>
  <c r="DC72" i="4" s="1"/>
  <c r="DC73" i="4" s="1"/>
  <c r="DC74" i="4" s="1"/>
  <c r="DC75" i="4" s="1"/>
  <c r="DC76" i="4" s="1"/>
  <c r="DC77" i="4" s="1"/>
  <c r="DC78" i="4" s="1"/>
  <c r="DC79" i="4" s="1"/>
  <c r="DC80" i="4" s="1"/>
  <c r="B6" i="4"/>
  <c r="E6" i="4"/>
  <c r="E7" i="4" s="1"/>
  <c r="BP6" i="4"/>
  <c r="BP7" i="4" s="1"/>
  <c r="BP8" i="4" s="1"/>
  <c r="BP9" i="4" s="1"/>
  <c r="BP10" i="4" s="1"/>
  <c r="BP11" i="4" s="1"/>
  <c r="BP12" i="4" s="1"/>
  <c r="BP13" i="4" s="1"/>
  <c r="BP14" i="4" s="1"/>
  <c r="BP15" i="4" s="1"/>
  <c r="BP16" i="4" s="1"/>
  <c r="BP17" i="4" s="1"/>
  <c r="BP18" i="4" s="1"/>
  <c r="BP19" i="4" s="1"/>
  <c r="BP20" i="4" s="1"/>
  <c r="BP21" i="4" s="1"/>
  <c r="BP22" i="4" s="1"/>
  <c r="BP23" i="4" s="1"/>
  <c r="BP24" i="4" s="1"/>
  <c r="BP25" i="4" s="1"/>
  <c r="BP26" i="4" s="1"/>
  <c r="BP27" i="4" s="1"/>
  <c r="BP28" i="4" s="1"/>
  <c r="BP29" i="4" s="1"/>
  <c r="BP30" i="4" s="1"/>
  <c r="BP31" i="4" s="1"/>
  <c r="BP32" i="4" s="1"/>
  <c r="BP33" i="4" s="1"/>
  <c r="BP34" i="4" s="1"/>
  <c r="BP35" i="4" s="1"/>
  <c r="BP36" i="4" s="1"/>
  <c r="BP37" i="4" s="1"/>
  <c r="BP38" i="4" s="1"/>
  <c r="BP39" i="4" s="1"/>
  <c r="BP40" i="4" s="1"/>
  <c r="BP41" i="4" s="1"/>
  <c r="BP42" i="4" s="1"/>
  <c r="BP43" i="4" s="1"/>
  <c r="BP44" i="4" s="1"/>
  <c r="BP45" i="4" s="1"/>
  <c r="BP46" i="4" s="1"/>
  <c r="BP47" i="4" s="1"/>
  <c r="BP48" i="4" s="1"/>
  <c r="BP49" i="4" s="1"/>
  <c r="BP50" i="4" s="1"/>
  <c r="BP51" i="4" s="1"/>
  <c r="BP52" i="4" s="1"/>
  <c r="BP53" i="4" s="1"/>
  <c r="BP54" i="4" s="1"/>
  <c r="BP55" i="4" s="1"/>
  <c r="BP56" i="4" s="1"/>
  <c r="BP57" i="4" s="1"/>
  <c r="BP58" i="4" s="1"/>
  <c r="BP59" i="4" s="1"/>
  <c r="BP60" i="4" s="1"/>
  <c r="BP61" i="4" s="1"/>
  <c r="BP62" i="4" s="1"/>
  <c r="BP63" i="4" s="1"/>
  <c r="BP64" i="4" s="1"/>
  <c r="BP65" i="4" s="1"/>
  <c r="BP66" i="4" s="1"/>
  <c r="BP67" i="4" s="1"/>
  <c r="BP68" i="4" s="1"/>
  <c r="BP69" i="4" s="1"/>
  <c r="BP70" i="4" s="1"/>
  <c r="BP71" i="4" s="1"/>
  <c r="BP72" i="4" s="1"/>
  <c r="BP73" i="4" s="1"/>
  <c r="BP74" i="4" s="1"/>
  <c r="BP75" i="4" s="1"/>
  <c r="BP76" i="4" s="1"/>
  <c r="BP77" i="4" s="1"/>
  <c r="BP78" i="4" s="1"/>
  <c r="BP79" i="4" s="1"/>
  <c r="BP80" i="4" s="1"/>
  <c r="AK6" i="4"/>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8"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50" i="4" s="1"/>
  <c r="AK51" i="4" s="1"/>
  <c r="AK52" i="4" s="1"/>
  <c r="AK53" i="4" s="1"/>
  <c r="AK54" i="4" s="1"/>
  <c r="AK55" i="4" s="1"/>
  <c r="AK56" i="4" s="1"/>
  <c r="AK57" i="4" s="1"/>
  <c r="AK58" i="4" s="1"/>
  <c r="AK59" i="4" s="1"/>
  <c r="AK60" i="4" s="1"/>
  <c r="AK61" i="4" s="1"/>
  <c r="AK62" i="4" s="1"/>
  <c r="AK63" i="4" s="1"/>
  <c r="AK64" i="4" s="1"/>
  <c r="AK65" i="4" s="1"/>
  <c r="AK66" i="4" s="1"/>
  <c r="AK67" i="4" s="1"/>
  <c r="AK68" i="4" s="1"/>
  <c r="AK69" i="4" s="1"/>
  <c r="AK70" i="4" s="1"/>
  <c r="AK71" i="4" s="1"/>
  <c r="AK72" i="4" s="1"/>
  <c r="AK73" i="4" s="1"/>
  <c r="AK74" i="4" s="1"/>
  <c r="AK75" i="4" s="1"/>
  <c r="AK76" i="4" s="1"/>
  <c r="AK77" i="4" s="1"/>
  <c r="AK78" i="4" s="1"/>
  <c r="AK79" i="4" s="1"/>
  <c r="AK80" i="4" s="1"/>
  <c r="C7" i="8"/>
  <c r="C8" i="8" s="1"/>
  <c r="C9" i="8" s="1"/>
  <c r="C10" i="8" s="1"/>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C67" i="8" s="1"/>
  <c r="C68" i="8" s="1"/>
  <c r="C69" i="8" s="1"/>
  <c r="C70" i="8" s="1"/>
  <c r="C71" i="8" s="1"/>
  <c r="C72" i="8" s="1"/>
  <c r="C73" i="8" s="1"/>
  <c r="C74" i="8" s="1"/>
  <c r="C75" i="8" s="1"/>
  <c r="C76" i="8" s="1"/>
  <c r="C77" i="8" s="1"/>
  <c r="C78" i="8" s="1"/>
  <c r="C79" i="8" s="1"/>
  <c r="C80" i="8" s="1"/>
  <c r="BT6" i="8"/>
  <c r="BT7" i="8" s="1"/>
  <c r="BT8" i="8" s="1"/>
  <c r="BT9" i="8" s="1"/>
  <c r="BT10" i="8" s="1"/>
  <c r="BT11" i="8" s="1"/>
  <c r="BT12" i="8" s="1"/>
  <c r="BT13" i="8" s="1"/>
  <c r="BT14" i="8" s="1"/>
  <c r="BT15" i="8" s="1"/>
  <c r="BT16" i="8" s="1"/>
  <c r="BT17" i="8" s="1"/>
  <c r="BT18" i="8" s="1"/>
  <c r="BT19" i="8" s="1"/>
  <c r="BT20" i="8" s="1"/>
  <c r="BT21" i="8" s="1"/>
  <c r="BT22" i="8" s="1"/>
  <c r="BT23" i="8" s="1"/>
  <c r="BT24" i="8" s="1"/>
  <c r="BT25" i="8" s="1"/>
  <c r="BT26" i="8" s="1"/>
  <c r="BT27" i="8" s="1"/>
  <c r="BT28" i="8" s="1"/>
  <c r="BT29" i="8" s="1"/>
  <c r="BT30" i="8" s="1"/>
  <c r="BT31" i="8" s="1"/>
  <c r="BT32" i="8" s="1"/>
  <c r="BT33" i="8" s="1"/>
  <c r="BT34" i="8" s="1"/>
  <c r="BT35" i="8" s="1"/>
  <c r="BT36" i="8" s="1"/>
  <c r="BT37" i="8" s="1"/>
  <c r="BT38" i="8" s="1"/>
  <c r="BT39" i="8" s="1"/>
  <c r="BT40" i="8" s="1"/>
  <c r="BT41" i="8" s="1"/>
  <c r="BT42" i="8" s="1"/>
  <c r="BT43" i="8" s="1"/>
  <c r="BT44" i="8" s="1"/>
  <c r="BT45" i="8" s="1"/>
  <c r="BT46" i="8" s="1"/>
  <c r="BT47" i="8" s="1"/>
  <c r="BT48" i="8" s="1"/>
  <c r="BT49" i="8" s="1"/>
  <c r="BT50" i="8" s="1"/>
  <c r="BT51" i="8" s="1"/>
  <c r="BT52" i="8" s="1"/>
  <c r="BT53" i="8" s="1"/>
  <c r="BT54" i="8" s="1"/>
  <c r="BT55" i="8" s="1"/>
  <c r="BT56" i="8" s="1"/>
  <c r="BT57" i="8" s="1"/>
  <c r="BT58" i="8" s="1"/>
  <c r="BT59" i="8" s="1"/>
  <c r="BT60" i="8" s="1"/>
  <c r="BT61" i="8" s="1"/>
  <c r="BT62" i="8" s="1"/>
  <c r="BT63" i="8" s="1"/>
  <c r="BT64" i="8" s="1"/>
  <c r="BT65" i="8" s="1"/>
  <c r="BT66" i="8" s="1"/>
  <c r="BT67" i="8" s="1"/>
  <c r="BT68" i="8" s="1"/>
  <c r="BT69" i="8" s="1"/>
  <c r="BT70" i="8" s="1"/>
  <c r="BT71" i="8" s="1"/>
  <c r="BT72" i="8" s="1"/>
  <c r="BT73" i="8" s="1"/>
  <c r="BT74" i="8" s="1"/>
  <c r="BT75" i="8" s="1"/>
  <c r="BT76" i="8" s="1"/>
  <c r="BT77" i="8" s="1"/>
  <c r="BT78" i="8" s="1"/>
  <c r="BT79" i="8" s="1"/>
  <c r="BT80" i="8" s="1"/>
  <c r="AL6" i="4"/>
  <c r="CE6" i="4" s="1"/>
  <c r="J5" i="6" s="1"/>
  <c r="B6" i="8"/>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C84" i="8"/>
  <c r="C85" i="8" s="1"/>
  <c r="C86" i="8" s="1"/>
  <c r="C87" i="8" s="1"/>
  <c r="C88" i="8" s="1"/>
  <c r="C89" i="8" s="1"/>
  <c r="C90" i="8" s="1"/>
  <c r="C91" i="8" s="1"/>
  <c r="C92" i="8" s="1"/>
  <c r="C93" i="8" s="1"/>
  <c r="C94" i="8" s="1"/>
  <c r="C95" i="8" s="1"/>
  <c r="C96" i="8" s="1"/>
  <c r="C97" i="8" s="1"/>
  <c r="C98" i="8" s="1"/>
  <c r="C99" i="8" s="1"/>
  <c r="C100" i="8" s="1"/>
  <c r="C101" i="8" s="1"/>
  <c r="C102" i="8" s="1"/>
  <c r="C103" i="8" s="1"/>
  <c r="C104" i="8" s="1"/>
  <c r="C105" i="8" s="1"/>
  <c r="C106" i="8" s="1"/>
  <c r="C107" i="8" s="1"/>
  <c r="C108" i="8" s="1"/>
  <c r="C109" i="8" s="1"/>
  <c r="C110" i="8" s="1"/>
  <c r="C111" i="8" s="1"/>
  <c r="C112" i="8" s="1"/>
  <c r="C113" i="8" s="1"/>
  <c r="C114" i="8" s="1"/>
  <c r="C115" i="8" s="1"/>
  <c r="C116" i="8" s="1"/>
  <c r="C117" i="8" s="1"/>
  <c r="C118" i="8" s="1"/>
  <c r="C119" i="8" s="1"/>
  <c r="C120" i="8" s="1"/>
  <c r="C121" i="8" s="1"/>
  <c r="C122" i="8" s="1"/>
  <c r="C123" i="8" s="1"/>
  <c r="C124" i="8" s="1"/>
  <c r="C125" i="8" s="1"/>
  <c r="C126" i="8" s="1"/>
  <c r="C127" i="8" s="1"/>
  <c r="C128" i="8" s="1"/>
  <c r="C129" i="8" s="1"/>
  <c r="C130" i="8" s="1"/>
  <c r="C131" i="8" s="1"/>
  <c r="C132" i="8" s="1"/>
  <c r="C133" i="8" s="1"/>
  <c r="C134" i="8" s="1"/>
  <c r="C135" i="8" s="1"/>
  <c r="C136" i="8" s="1"/>
  <c r="C137" i="8" s="1"/>
  <c r="C138" i="8" s="1"/>
  <c r="C139" i="8" s="1"/>
  <c r="C140" i="8" s="1"/>
  <c r="C141" i="8" s="1"/>
  <c r="C142" i="8" s="1"/>
  <c r="C143" i="8" s="1"/>
  <c r="C144" i="8" s="1"/>
  <c r="C145" i="8" s="1"/>
  <c r="C146" i="8" s="1"/>
  <c r="C147" i="8" s="1"/>
  <c r="C148" i="8" s="1"/>
  <c r="C149" i="8" s="1"/>
  <c r="C150" i="8" s="1"/>
  <c r="C151" i="8" s="1"/>
  <c r="C152" i="8" s="1"/>
  <c r="C153" i="8" s="1"/>
  <c r="C154" i="8" s="1"/>
  <c r="C155" i="8" s="1"/>
  <c r="C156" i="8" s="1"/>
  <c r="C157" i="8" s="1"/>
  <c r="BV6" i="8"/>
  <c r="BV7" i="8" s="1"/>
  <c r="BV8" i="8" s="1"/>
  <c r="BV9" i="8" s="1"/>
  <c r="BV10" i="8" s="1"/>
  <c r="BV11" i="8" s="1"/>
  <c r="BV12" i="8" s="1"/>
  <c r="BV13" i="8" s="1"/>
  <c r="BV14" i="8" s="1"/>
  <c r="BV15" i="8" s="1"/>
  <c r="BV16" i="8" s="1"/>
  <c r="BV17" i="8" s="1"/>
  <c r="BV18" i="8" s="1"/>
  <c r="BV19" i="8" s="1"/>
  <c r="BV20" i="8" s="1"/>
  <c r="BV21" i="8" s="1"/>
  <c r="BV22" i="8" s="1"/>
  <c r="BV23" i="8" s="1"/>
  <c r="BV24" i="8" s="1"/>
  <c r="BV25" i="8" s="1"/>
  <c r="BV26" i="8" s="1"/>
  <c r="BV27" i="8" s="1"/>
  <c r="BV28" i="8" s="1"/>
  <c r="BV29" i="8" s="1"/>
  <c r="BV30" i="8" s="1"/>
  <c r="BV31" i="8" s="1"/>
  <c r="BV32" i="8" s="1"/>
  <c r="BV33" i="8" s="1"/>
  <c r="BV34" i="8" s="1"/>
  <c r="BV35" i="8" s="1"/>
  <c r="BV36" i="8" s="1"/>
  <c r="BV37" i="8" s="1"/>
  <c r="BV38" i="8" s="1"/>
  <c r="BV39" i="8" s="1"/>
  <c r="BV40" i="8" s="1"/>
  <c r="BV41" i="8" s="1"/>
  <c r="BV42" i="8" s="1"/>
  <c r="BV43" i="8" s="1"/>
  <c r="BV44" i="8" s="1"/>
  <c r="BV45" i="8" s="1"/>
  <c r="BV46" i="8" s="1"/>
  <c r="BV47" i="8" s="1"/>
  <c r="BV48" i="8" s="1"/>
  <c r="BV49" i="8" s="1"/>
  <c r="BV50" i="8" s="1"/>
  <c r="BV51" i="8" s="1"/>
  <c r="BV52" i="8" s="1"/>
  <c r="BV53" i="8" s="1"/>
  <c r="BV54" i="8" s="1"/>
  <c r="BV55" i="8" s="1"/>
  <c r="BV56" i="8" s="1"/>
  <c r="BV57" i="8" s="1"/>
  <c r="BV58" i="8" s="1"/>
  <c r="BV59" i="8" s="1"/>
  <c r="BV60" i="8" s="1"/>
  <c r="BV61" i="8" s="1"/>
  <c r="BV62" i="8" s="1"/>
  <c r="BV63" i="8" s="1"/>
  <c r="BV64" i="8" s="1"/>
  <c r="BV65" i="8" s="1"/>
  <c r="BV66" i="8" s="1"/>
  <c r="BV67" i="8" s="1"/>
  <c r="BV68" i="8" s="1"/>
  <c r="BV69" i="8" s="1"/>
  <c r="BV70" i="8" s="1"/>
  <c r="BV71" i="8" s="1"/>
  <c r="BV72" i="8" s="1"/>
  <c r="BV73" i="8" s="1"/>
  <c r="BV74" i="8" s="1"/>
  <c r="BV75" i="8" s="1"/>
  <c r="BV76" i="8" s="1"/>
  <c r="BV77" i="8" s="1"/>
  <c r="BV78" i="8" s="1"/>
  <c r="BV79" i="8" s="1"/>
  <c r="BV80" i="8" s="1"/>
  <c r="AK83" i="8"/>
  <c r="AK84" i="8" s="1"/>
  <c r="AK85" i="8" s="1"/>
  <c r="AK86" i="8" s="1"/>
  <c r="AK87" i="8" s="1"/>
  <c r="AK88" i="8" s="1"/>
  <c r="AK89" i="8" s="1"/>
  <c r="AK90" i="8" s="1"/>
  <c r="AK91" i="8" s="1"/>
  <c r="AK92" i="8" s="1"/>
  <c r="AK93" i="8" s="1"/>
  <c r="AK94" i="8" s="1"/>
  <c r="AK95" i="8" s="1"/>
  <c r="AK96" i="8" s="1"/>
  <c r="AK97" i="8" s="1"/>
  <c r="AK98" i="8" s="1"/>
  <c r="AK99" i="8" s="1"/>
  <c r="AK100" i="8" s="1"/>
  <c r="AK101" i="8" s="1"/>
  <c r="AK102" i="8" s="1"/>
  <c r="AK103" i="8" s="1"/>
  <c r="AK104" i="8" s="1"/>
  <c r="AK105" i="8" s="1"/>
  <c r="AK106" i="8" s="1"/>
  <c r="AK107" i="8" s="1"/>
  <c r="AK108" i="8" s="1"/>
  <c r="AK109" i="8" s="1"/>
  <c r="AK110" i="8" s="1"/>
  <c r="AK111" i="8" s="1"/>
  <c r="AK112" i="8" s="1"/>
  <c r="AK113" i="8" s="1"/>
  <c r="AK114" i="8" s="1"/>
  <c r="AK115" i="8" s="1"/>
  <c r="AK116" i="8" s="1"/>
  <c r="AK117" i="8" s="1"/>
  <c r="AK118" i="8" s="1"/>
  <c r="AK119" i="8" s="1"/>
  <c r="AK120" i="8" s="1"/>
  <c r="AK121" i="8" s="1"/>
  <c r="AK122" i="8" s="1"/>
  <c r="AK123" i="8" s="1"/>
  <c r="AK124" i="8" s="1"/>
  <c r="AK125" i="8" s="1"/>
  <c r="AK126" i="8" s="1"/>
  <c r="AK127" i="8" s="1"/>
  <c r="AK128" i="8" s="1"/>
  <c r="AK129" i="8" s="1"/>
  <c r="AK130" i="8" s="1"/>
  <c r="AK131" i="8" s="1"/>
  <c r="AK132" i="8" s="1"/>
  <c r="AK133" i="8" s="1"/>
  <c r="AK134" i="8" s="1"/>
  <c r="AK135" i="8" s="1"/>
  <c r="AK136" i="8" s="1"/>
  <c r="AK137" i="8" s="1"/>
  <c r="AK138" i="8" s="1"/>
  <c r="AK139" i="8" s="1"/>
  <c r="AK140" i="8" s="1"/>
  <c r="AK141" i="8" s="1"/>
  <c r="AK142" i="8" s="1"/>
  <c r="AK143" i="8" s="1"/>
  <c r="AK144" i="8" s="1"/>
  <c r="AK145" i="8" s="1"/>
  <c r="AK146" i="8" s="1"/>
  <c r="AK147" i="8" s="1"/>
  <c r="AK148" i="8" s="1"/>
  <c r="AK149" i="8" s="1"/>
  <c r="AK150" i="8" s="1"/>
  <c r="AK151" i="8" s="1"/>
  <c r="AK152" i="8" s="1"/>
  <c r="AK153" i="8" s="1"/>
  <c r="AK154" i="8" s="1"/>
  <c r="AK155" i="8" s="1"/>
  <c r="AK156" i="8" s="1"/>
  <c r="AK157" i="8" s="1"/>
  <c r="DE6" i="4"/>
  <c r="DE7" i="4" s="1"/>
  <c r="DE8" i="4" s="1"/>
  <c r="DE9" i="4" s="1"/>
  <c r="DE10" i="4" s="1"/>
  <c r="DE11" i="4" s="1"/>
  <c r="DE12" i="4" s="1"/>
  <c r="DE13" i="4" s="1"/>
  <c r="DE14" i="4" s="1"/>
  <c r="DE15" i="4" s="1"/>
  <c r="DE16" i="4" s="1"/>
  <c r="DE17" i="4" s="1"/>
  <c r="DE18" i="4" s="1"/>
  <c r="DE19" i="4" s="1"/>
  <c r="DE20" i="4" s="1"/>
  <c r="DE21" i="4" s="1"/>
  <c r="DE22" i="4" s="1"/>
  <c r="DE23" i="4" s="1"/>
  <c r="DE24" i="4" s="1"/>
  <c r="DE25" i="4" s="1"/>
  <c r="DE26" i="4" s="1"/>
  <c r="DE27" i="4" s="1"/>
  <c r="DE28" i="4" s="1"/>
  <c r="DE29" i="4" s="1"/>
  <c r="DE30" i="4" s="1"/>
  <c r="DE31" i="4" s="1"/>
  <c r="DE32" i="4" s="1"/>
  <c r="DE33" i="4" s="1"/>
  <c r="DE34" i="4" s="1"/>
  <c r="DE35" i="4" s="1"/>
  <c r="DE36" i="4" s="1"/>
  <c r="DE37" i="4" s="1"/>
  <c r="DE38" i="4" s="1"/>
  <c r="DE39" i="4" s="1"/>
  <c r="DE40" i="4" s="1"/>
  <c r="DE41" i="4" s="1"/>
  <c r="DE42" i="4" s="1"/>
  <c r="DE43" i="4" s="1"/>
  <c r="DE44" i="4" s="1"/>
  <c r="DE45" i="4" s="1"/>
  <c r="DE46" i="4" s="1"/>
  <c r="DE47" i="4" s="1"/>
  <c r="DE48" i="4" s="1"/>
  <c r="DE49" i="4" s="1"/>
  <c r="DE50" i="4" s="1"/>
  <c r="DE51" i="4" s="1"/>
  <c r="DE52" i="4" s="1"/>
  <c r="DE53" i="4" s="1"/>
  <c r="DE54" i="4" s="1"/>
  <c r="DE55" i="4" s="1"/>
  <c r="DE56" i="4" s="1"/>
  <c r="DE57" i="4" s="1"/>
  <c r="DE58" i="4" s="1"/>
  <c r="DE59" i="4" s="1"/>
  <c r="DE60" i="4" s="1"/>
  <c r="DE61" i="4" s="1"/>
  <c r="DE62" i="4" s="1"/>
  <c r="DE63" i="4" s="1"/>
  <c r="DE64" i="4" s="1"/>
  <c r="DE65" i="4" s="1"/>
  <c r="DE66" i="4" s="1"/>
  <c r="DE67" i="4" s="1"/>
  <c r="DE68" i="4" s="1"/>
  <c r="DE69" i="4" s="1"/>
  <c r="DE70" i="4" s="1"/>
  <c r="DE71" i="4" s="1"/>
  <c r="DE72" i="4" s="1"/>
  <c r="DE73" i="4" s="1"/>
  <c r="DE74" i="4" s="1"/>
  <c r="DE75" i="4" s="1"/>
  <c r="DE76" i="4" s="1"/>
  <c r="DE77" i="4" s="1"/>
  <c r="DE78" i="4" s="1"/>
  <c r="DE79" i="4" s="1"/>
  <c r="DE80" i="4" s="1"/>
  <c r="B4" i="4"/>
  <c r="AI4" i="4"/>
  <c r="AI6" i="4"/>
  <c r="AI7" i="4" s="1"/>
  <c r="AI8" i="4" s="1"/>
  <c r="AI9" i="4" s="1"/>
  <c r="AI10" i="4" s="1"/>
  <c r="AI11" i="4" s="1"/>
  <c r="AI12" i="4" s="1"/>
  <c r="AI13" i="4" s="1"/>
  <c r="AI14" i="4" s="1"/>
  <c r="AI15" i="4" s="1"/>
  <c r="AI16" i="4" s="1"/>
  <c r="AI17" i="4" s="1"/>
  <c r="AI18" i="4" s="1"/>
  <c r="AI19" i="4" s="1"/>
  <c r="AI20" i="4" s="1"/>
  <c r="AI21" i="4" s="1"/>
  <c r="AI22" i="4" s="1"/>
  <c r="AI23" i="4" s="1"/>
  <c r="AI24" i="4" s="1"/>
  <c r="AI25" i="4" s="1"/>
  <c r="AI26" i="4" s="1"/>
  <c r="AI27" i="4" s="1"/>
  <c r="AI28" i="4" s="1"/>
  <c r="AI29" i="4" s="1"/>
  <c r="AI30" i="4" s="1"/>
  <c r="AI31" i="4" s="1"/>
  <c r="AI32" i="4" s="1"/>
  <c r="AI33" i="4" s="1"/>
  <c r="AI34" i="4" s="1"/>
  <c r="AI35" i="4" s="1"/>
  <c r="AI36" i="4" s="1"/>
  <c r="AI37" i="4" s="1"/>
  <c r="AI38" i="4" s="1"/>
  <c r="AI39" i="4" s="1"/>
  <c r="AI40" i="4" s="1"/>
  <c r="AI41" i="4" s="1"/>
  <c r="AI42" i="4" s="1"/>
  <c r="AI43" i="4" s="1"/>
  <c r="AI44" i="4" s="1"/>
  <c r="AI45" i="4" s="1"/>
  <c r="AI46" i="4" s="1"/>
  <c r="AI47" i="4" s="1"/>
  <c r="AI48" i="4" s="1"/>
  <c r="AI49" i="4" s="1"/>
  <c r="AI50" i="4" s="1"/>
  <c r="AI51" i="4" s="1"/>
  <c r="AI52" i="4" s="1"/>
  <c r="AI53" i="4" s="1"/>
  <c r="AI54" i="4" s="1"/>
  <c r="AI55" i="4" s="1"/>
  <c r="AI56" i="4" s="1"/>
  <c r="AI57" i="4" s="1"/>
  <c r="AI58" i="4" s="1"/>
  <c r="AI59" i="4" s="1"/>
  <c r="AI60" i="4" s="1"/>
  <c r="AI61" i="4" s="1"/>
  <c r="AI62" i="4" s="1"/>
  <c r="AI63" i="4" s="1"/>
  <c r="AI64" i="4" s="1"/>
  <c r="AI65" i="4" s="1"/>
  <c r="AI66" i="4" s="1"/>
  <c r="AI67" i="4" s="1"/>
  <c r="AI68" i="4" s="1"/>
  <c r="AI69" i="4" s="1"/>
  <c r="AI70" i="4" s="1"/>
  <c r="AI71" i="4" s="1"/>
  <c r="AI72" i="4" s="1"/>
  <c r="AI73" i="4" s="1"/>
  <c r="AI74" i="4" s="1"/>
  <c r="AI75" i="4" s="1"/>
  <c r="AI76" i="4" s="1"/>
  <c r="AI77" i="4" s="1"/>
  <c r="AI78" i="4" s="1"/>
  <c r="AI79" i="4" s="1"/>
  <c r="AI80" i="4" s="1"/>
  <c r="BA6" i="8"/>
  <c r="D83" i="8"/>
  <c r="D84" i="8" s="1"/>
  <c r="D85" i="8" s="1"/>
  <c r="D86" i="8" s="1"/>
  <c r="D87" i="8" s="1"/>
  <c r="D88" i="8" s="1"/>
  <c r="D89" i="8" s="1"/>
  <c r="D90" i="8" s="1"/>
  <c r="D91" i="8" s="1"/>
  <c r="D92" i="8" s="1"/>
  <c r="D93" i="8" s="1"/>
  <c r="D94" i="8" s="1"/>
  <c r="D95" i="8" s="1"/>
  <c r="D96" i="8" s="1"/>
  <c r="D97" i="8" s="1"/>
  <c r="D98" i="8" s="1"/>
  <c r="D99" i="8" s="1"/>
  <c r="D100" i="8" s="1"/>
  <c r="D101" i="8" s="1"/>
  <c r="D102" i="8" s="1"/>
  <c r="D103" i="8" s="1"/>
  <c r="D104" i="8" s="1"/>
  <c r="D105" i="8" s="1"/>
  <c r="D106" i="8" s="1"/>
  <c r="D107" i="8" s="1"/>
  <c r="D108" i="8" s="1"/>
  <c r="D109" i="8" s="1"/>
  <c r="D110" i="8" s="1"/>
  <c r="D111" i="8" s="1"/>
  <c r="D112" i="8" s="1"/>
  <c r="D113" i="8" s="1"/>
  <c r="D114" i="8" s="1"/>
  <c r="D115" i="8" s="1"/>
  <c r="D116" i="8" s="1"/>
  <c r="D117" i="8" s="1"/>
  <c r="D118" i="8" s="1"/>
  <c r="D119" i="8" s="1"/>
  <c r="D120" i="8" s="1"/>
  <c r="D121" i="8" s="1"/>
  <c r="D122" i="8" s="1"/>
  <c r="D123" i="8" s="1"/>
  <c r="D124" i="8" s="1"/>
  <c r="D125" i="8" s="1"/>
  <c r="D126" i="8" s="1"/>
  <c r="D127" i="8" s="1"/>
  <c r="D128" i="8" s="1"/>
  <c r="D129" i="8" s="1"/>
  <c r="D130" i="8" s="1"/>
  <c r="D131" i="8" s="1"/>
  <c r="D132" i="8" s="1"/>
  <c r="D133" i="8" s="1"/>
  <c r="D134" i="8" s="1"/>
  <c r="D135" i="8" s="1"/>
  <c r="D136" i="8" s="1"/>
  <c r="D137" i="8" s="1"/>
  <c r="D138" i="8" s="1"/>
  <c r="D139" i="8" s="1"/>
  <c r="D140" i="8" s="1"/>
  <c r="D141" i="8" s="1"/>
  <c r="D142" i="8" s="1"/>
  <c r="D143" i="8" s="1"/>
  <c r="D144" i="8" s="1"/>
  <c r="D145" i="8" s="1"/>
  <c r="D146" i="8" s="1"/>
  <c r="D147" i="8" s="1"/>
  <c r="D148" i="8" s="1"/>
  <c r="D149" i="8" s="1"/>
  <c r="D150" i="8" s="1"/>
  <c r="D151" i="8" s="1"/>
  <c r="D152" i="8" s="1"/>
  <c r="D153" i="8" s="1"/>
  <c r="D154" i="8" s="1"/>
  <c r="D155" i="8" s="1"/>
  <c r="D156" i="8" s="1"/>
  <c r="D157" i="8" s="1"/>
  <c r="AK6" i="8"/>
  <c r="AK7" i="8" s="1"/>
  <c r="AK8" i="8" s="1"/>
  <c r="AK9" i="8" s="1"/>
  <c r="AK10" i="8" s="1"/>
  <c r="AK11" i="8" s="1"/>
  <c r="AK12" i="8" s="1"/>
  <c r="AK13" i="8" s="1"/>
  <c r="AK14" i="8" s="1"/>
  <c r="AK15" i="8" s="1"/>
  <c r="AK16" i="8" s="1"/>
  <c r="AK17" i="8" s="1"/>
  <c r="AK18" i="8" s="1"/>
  <c r="AK19" i="8" s="1"/>
  <c r="AK20" i="8" s="1"/>
  <c r="AK21" i="8" s="1"/>
  <c r="AK22" i="8" s="1"/>
  <c r="AK23" i="8" s="1"/>
  <c r="AK24" i="8" s="1"/>
  <c r="AK25" i="8" s="1"/>
  <c r="AK26" i="8" s="1"/>
  <c r="AK27" i="8" s="1"/>
  <c r="AK28" i="8" s="1"/>
  <c r="AK29" i="8" s="1"/>
  <c r="AK30" i="8" s="1"/>
  <c r="AK31" i="8" s="1"/>
  <c r="AK32" i="8" s="1"/>
  <c r="AK33" i="8" s="1"/>
  <c r="AK34" i="8" s="1"/>
  <c r="AK35" i="8" s="1"/>
  <c r="AK36" i="8" s="1"/>
  <c r="AK37" i="8" s="1"/>
  <c r="AK38" i="8" s="1"/>
  <c r="AK39" i="8" s="1"/>
  <c r="AK40" i="8" s="1"/>
  <c r="AK41" i="8" s="1"/>
  <c r="AK42" i="8" s="1"/>
  <c r="AK43" i="8" s="1"/>
  <c r="AK44" i="8" s="1"/>
  <c r="AK45" i="8" s="1"/>
  <c r="AK46" i="8" s="1"/>
  <c r="AK47" i="8" s="1"/>
  <c r="AK48" i="8" s="1"/>
  <c r="AK49" i="8" s="1"/>
  <c r="AK50" i="8" s="1"/>
  <c r="AK51" i="8" s="1"/>
  <c r="AK52" i="8" s="1"/>
  <c r="AK53" i="8" s="1"/>
  <c r="AK54" i="8" s="1"/>
  <c r="AK55" i="8" s="1"/>
  <c r="AK56" i="8" s="1"/>
  <c r="AK57" i="8" s="1"/>
  <c r="AK58" i="8" s="1"/>
  <c r="AK59" i="8" s="1"/>
  <c r="AK60" i="8" s="1"/>
  <c r="AK61" i="8" s="1"/>
  <c r="AK62" i="8" s="1"/>
  <c r="AK63" i="8" s="1"/>
  <c r="AK64" i="8" s="1"/>
  <c r="AK65" i="8" s="1"/>
  <c r="AK66" i="8" s="1"/>
  <c r="AK67" i="8" s="1"/>
  <c r="AK68" i="8" s="1"/>
  <c r="AK69" i="8" s="1"/>
  <c r="AK70" i="8" s="1"/>
  <c r="AK71" i="8" s="1"/>
  <c r="AK72" i="8" s="1"/>
  <c r="AK73" i="8" s="1"/>
  <c r="AK74" i="8" s="1"/>
  <c r="AK75" i="8" s="1"/>
  <c r="AK76" i="8" s="1"/>
  <c r="AK77" i="8" s="1"/>
  <c r="AK78" i="8" s="1"/>
  <c r="AK79" i="8" s="1"/>
  <c r="AK80" i="8" s="1"/>
  <c r="BU6" i="4"/>
  <c r="H5" i="6" s="1"/>
  <c r="C7" i="4"/>
  <c r="AB26" i="6"/>
  <c r="C27" i="6"/>
  <c r="G9" i="4"/>
  <c r="H8" i="4"/>
  <c r="T8" i="4" l="1"/>
  <c r="S9" i="4"/>
  <c r="O7" i="4"/>
  <c r="V8" i="4"/>
  <c r="W7" i="4"/>
  <c r="X7" i="4"/>
  <c r="M8" i="4"/>
  <c r="N8" i="4" s="1"/>
  <c r="CO6" i="4"/>
  <c r="L5" i="6" s="1"/>
  <c r="J9" i="4"/>
  <c r="K8" i="4"/>
  <c r="L8" i="4"/>
  <c r="BH6" i="4"/>
  <c r="BI6" i="4" s="1"/>
  <c r="BX6" i="4"/>
  <c r="BY6" i="4" s="1"/>
  <c r="CM6" i="4"/>
  <c r="CN6" i="4" s="1"/>
  <c r="R8" i="4"/>
  <c r="Q8" i="4"/>
  <c r="P9" i="4"/>
  <c r="AP6" i="4"/>
  <c r="Q5" i="6" s="1"/>
  <c r="O8" i="4"/>
  <c r="M9" i="4"/>
  <c r="BM6" i="4"/>
  <c r="BN6" i="4" s="1"/>
  <c r="AN6" i="4"/>
  <c r="AO6" i="4" s="1"/>
  <c r="AV6" i="8"/>
  <c r="AU6" i="4"/>
  <c r="R5" i="6" s="1"/>
  <c r="CH6" i="4"/>
  <c r="CI6" i="4" s="1"/>
  <c r="AS6" i="4"/>
  <c r="AT6" i="4" s="1"/>
  <c r="BJ6" i="4"/>
  <c r="U5" i="6" s="1"/>
  <c r="CC6" i="4"/>
  <c r="CD6" i="4" s="1"/>
  <c r="AX6" i="4"/>
  <c r="AY6" i="4" s="1"/>
  <c r="BE6" i="4"/>
  <c r="T5" i="6" s="1"/>
  <c r="AQ6" i="8"/>
  <c r="E5" i="6"/>
  <c r="AD5" i="6" s="1"/>
  <c r="D6" i="6"/>
  <c r="O84" i="8"/>
  <c r="Q84" i="8" s="1"/>
  <c r="BI7" i="8"/>
  <c r="BK7" i="8" s="1"/>
  <c r="AA7" i="8"/>
  <c r="BN7" i="8"/>
  <c r="BP7" i="8" s="1"/>
  <c r="BD7" i="8"/>
  <c r="BF7" i="8" s="1"/>
  <c r="K84" i="8"/>
  <c r="M84" i="8" s="1"/>
  <c r="AE7" i="8"/>
  <c r="AG7" i="8" s="1"/>
  <c r="G84" i="8"/>
  <c r="I84" i="8" s="1"/>
  <c r="AA84" i="8"/>
  <c r="AC84" i="8" s="1"/>
  <c r="W7" i="8"/>
  <c r="Y7" i="8" s="1"/>
  <c r="AN84" i="8"/>
  <c r="AP84" i="8" s="1"/>
  <c r="AO7" i="8"/>
  <c r="AQ7" i="8" s="1"/>
  <c r="S7" i="8"/>
  <c r="U7" i="8" s="1"/>
  <c r="E8" i="8"/>
  <c r="BI8" i="8" s="1"/>
  <c r="O7" i="8"/>
  <c r="Q7" i="8" s="1"/>
  <c r="AT7" i="8"/>
  <c r="K7" i="8"/>
  <c r="M7" i="8" s="1"/>
  <c r="AY7" i="8"/>
  <c r="BA7" i="8" s="1"/>
  <c r="S84" i="8"/>
  <c r="U84" i="8" s="1"/>
  <c r="AE84" i="8"/>
  <c r="AG84" i="8" s="1"/>
  <c r="W84" i="8"/>
  <c r="Y84" i="8" s="1"/>
  <c r="G7" i="8"/>
  <c r="I7" i="8" s="1"/>
  <c r="BP6" i="8"/>
  <c r="BF6" i="8"/>
  <c r="AC6" i="6"/>
  <c r="C8" i="4"/>
  <c r="E8" i="4"/>
  <c r="D7" i="6"/>
  <c r="AC7" i="6"/>
  <c r="D9" i="4"/>
  <c r="Y7" i="4"/>
  <c r="AA7" i="4" s="1"/>
  <c r="O6" i="6" s="1"/>
  <c r="AZ6" i="4"/>
  <c r="S5" i="6" s="1"/>
  <c r="BC6" i="4"/>
  <c r="BD6" i="4" s="1"/>
  <c r="CJ6" i="4"/>
  <c r="K5" i="6" s="1"/>
  <c r="BZ6" i="4"/>
  <c r="I5" i="6" s="1"/>
  <c r="AL7" i="4"/>
  <c r="CJ7" i="4" s="1"/>
  <c r="K6" i="6" s="1"/>
  <c r="B5" i="6"/>
  <c r="AA5" i="6" s="1"/>
  <c r="B7" i="4"/>
  <c r="E6" i="6"/>
  <c r="AD6" i="6" s="1"/>
  <c r="Y6" i="4"/>
  <c r="CV6" i="4" s="1"/>
  <c r="G5" i="6" s="1"/>
  <c r="D5" i="6"/>
  <c r="AC5" i="6"/>
  <c r="AV7" i="8"/>
  <c r="AC7" i="8"/>
  <c r="C28" i="6"/>
  <c r="AB27" i="6"/>
  <c r="H9" i="4"/>
  <c r="I9" i="4"/>
  <c r="G10" i="4"/>
  <c r="T9" i="4" l="1"/>
  <c r="S10" i="4"/>
  <c r="U9" i="4"/>
  <c r="V9" i="4"/>
  <c r="X8" i="4"/>
  <c r="W8" i="4"/>
  <c r="K9" i="4"/>
  <c r="J10" i="4"/>
  <c r="L9" i="4"/>
  <c r="AE8" i="8"/>
  <c r="AG8" i="8" s="1"/>
  <c r="G85" i="8"/>
  <c r="I85" i="8" s="1"/>
  <c r="AE7" i="4"/>
  <c r="P6" i="6" s="1"/>
  <c r="CW6" i="4"/>
  <c r="N9" i="4"/>
  <c r="O9" i="4"/>
  <c r="M10" i="4"/>
  <c r="R9" i="4"/>
  <c r="P10" i="4"/>
  <c r="Q9" i="4"/>
  <c r="O85" i="8"/>
  <c r="Q85" i="8" s="1"/>
  <c r="BM7" i="4"/>
  <c r="BN7" i="4" s="1"/>
  <c r="AA85" i="8"/>
  <c r="AC85" i="8" s="1"/>
  <c r="AA8" i="8"/>
  <c r="AC8" i="8" s="1"/>
  <c r="CO7" i="4"/>
  <c r="L6" i="6" s="1"/>
  <c r="AE85" i="8"/>
  <c r="AG85" i="8" s="1"/>
  <c r="W85" i="8"/>
  <c r="Y85" i="8" s="1"/>
  <c r="AN85" i="8"/>
  <c r="AP85" i="8" s="1"/>
  <c r="BR6" i="8"/>
  <c r="AG5" i="6" s="1"/>
  <c r="AS84" i="8"/>
  <c r="AI6" i="6" s="1"/>
  <c r="AN7" i="4"/>
  <c r="AO7" i="4" s="1"/>
  <c r="CC7" i="4"/>
  <c r="CD7" i="4" s="1"/>
  <c r="BC7" i="4"/>
  <c r="BD7" i="4" s="1"/>
  <c r="E9" i="8"/>
  <c r="W8" i="8"/>
  <c r="Y8" i="8" s="1"/>
  <c r="K85" i="8"/>
  <c r="M85" i="8" s="1"/>
  <c r="BN8" i="8"/>
  <c r="BP8" i="8" s="1"/>
  <c r="G8" i="8"/>
  <c r="I8" i="8" s="1"/>
  <c r="AY8" i="8"/>
  <c r="BA8" i="8" s="1"/>
  <c r="S8" i="8"/>
  <c r="U8" i="8" s="1"/>
  <c r="K8" i="8"/>
  <c r="M8" i="8" s="1"/>
  <c r="O8" i="8"/>
  <c r="Q8" i="8" s="1"/>
  <c r="AT8" i="8"/>
  <c r="AV8" i="8" s="1"/>
  <c r="AO8" i="8"/>
  <c r="AQ8" i="8" s="1"/>
  <c r="S85" i="8"/>
  <c r="BD8" i="8"/>
  <c r="BF8" i="8" s="1"/>
  <c r="AS7" i="4"/>
  <c r="AT7" i="4" s="1"/>
  <c r="BE7" i="4"/>
  <c r="T6" i="6" s="1"/>
  <c r="BU7" i="4"/>
  <c r="H6" i="6" s="1"/>
  <c r="CH7" i="4"/>
  <c r="CI7" i="4" s="1"/>
  <c r="AP7" i="4"/>
  <c r="Q6" i="6" s="1"/>
  <c r="AX7" i="4"/>
  <c r="AY7" i="4" s="1"/>
  <c r="CE7" i="4"/>
  <c r="J6" i="6" s="1"/>
  <c r="BH7" i="4"/>
  <c r="BI7" i="4" s="1"/>
  <c r="BJ7" i="4"/>
  <c r="U6" i="6" s="1"/>
  <c r="CM7" i="4"/>
  <c r="CN7" i="4" s="1"/>
  <c r="AU7" i="4"/>
  <c r="R6" i="6" s="1"/>
  <c r="AZ7" i="4"/>
  <c r="S6" i="6" s="1"/>
  <c r="BZ7" i="4"/>
  <c r="I6" i="6" s="1"/>
  <c r="AL8" i="4"/>
  <c r="BJ8" i="4" s="1"/>
  <c r="U7" i="6" s="1"/>
  <c r="BX7" i="4"/>
  <c r="BY7" i="4" s="1"/>
  <c r="CV7" i="4"/>
  <c r="G6" i="6" s="1"/>
  <c r="Y8" i="4"/>
  <c r="CV8" i="4" s="1"/>
  <c r="G7" i="6" s="1"/>
  <c r="E9" i="4"/>
  <c r="E7" i="6"/>
  <c r="AD7" i="6" s="1"/>
  <c r="AE6" i="4"/>
  <c r="P5" i="6" s="1"/>
  <c r="AA6" i="4"/>
  <c r="B6" i="6"/>
  <c r="AA6" i="6" s="1"/>
  <c r="B8" i="4"/>
  <c r="AC8" i="6"/>
  <c r="D8" i="6"/>
  <c r="D10" i="4"/>
  <c r="C9" i="4"/>
  <c r="BR7" i="8"/>
  <c r="M5" i="6"/>
  <c r="CW7" i="4"/>
  <c r="BK8" i="8"/>
  <c r="H10" i="4"/>
  <c r="I10" i="4"/>
  <c r="G11" i="4"/>
  <c r="AB28" i="6"/>
  <c r="C29" i="6"/>
  <c r="U10" i="4" l="1"/>
  <c r="T10" i="4"/>
  <c r="S11" i="4"/>
  <c r="X9" i="4"/>
  <c r="V10" i="4"/>
  <c r="W9" i="4"/>
  <c r="K10" i="4"/>
  <c r="J11" i="4"/>
  <c r="L10" i="4"/>
  <c r="W86" i="8"/>
  <c r="Y86" i="8" s="1"/>
  <c r="AE8" i="4"/>
  <c r="P7" i="6" s="1"/>
  <c r="O10" i="4"/>
  <c r="N10" i="4"/>
  <c r="M11" i="4"/>
  <c r="O5" i="6"/>
  <c r="V5" i="6" s="1"/>
  <c r="Y5" i="6" s="1"/>
  <c r="CS6" i="4"/>
  <c r="CY6" i="4" s="1"/>
  <c r="P11" i="4"/>
  <c r="Q10" i="4"/>
  <c r="R10" i="4"/>
  <c r="CS7" i="4"/>
  <c r="AS8" i="4"/>
  <c r="AT8" i="4" s="1"/>
  <c r="AU8" i="4"/>
  <c r="R7" i="6" s="1"/>
  <c r="AL9" i="4"/>
  <c r="BX9" i="4" s="1"/>
  <c r="BY9" i="4" s="1"/>
  <c r="DJ6" i="4"/>
  <c r="AZ8" i="4"/>
  <c r="S7" i="6" s="1"/>
  <c r="BU8" i="4"/>
  <c r="AN8" i="4"/>
  <c r="AO8" i="4" s="1"/>
  <c r="M6" i="6"/>
  <c r="AA86" i="8"/>
  <c r="AC86" i="8" s="1"/>
  <c r="BI9" i="8"/>
  <c r="BK9" i="8" s="1"/>
  <c r="CM8" i="4"/>
  <c r="CN8" i="4" s="1"/>
  <c r="AP8" i="4"/>
  <c r="Q7" i="6" s="1"/>
  <c r="BC8" i="4"/>
  <c r="BD8" i="4" s="1"/>
  <c r="AA9" i="8"/>
  <c r="AC9" i="8" s="1"/>
  <c r="BN9" i="8"/>
  <c r="BM8" i="4"/>
  <c r="BN8" i="4" s="1"/>
  <c r="BZ8" i="4"/>
  <c r="I7" i="6" s="1"/>
  <c r="AE9" i="8"/>
  <c r="AG9" i="8" s="1"/>
  <c r="CC8" i="4"/>
  <c r="CD8" i="4" s="1"/>
  <c r="CH8" i="4"/>
  <c r="CI8" i="4" s="1"/>
  <c r="AX8" i="4"/>
  <c r="AY8" i="4" s="1"/>
  <c r="BH8" i="4"/>
  <c r="BI8" i="4" s="1"/>
  <c r="CO8" i="4"/>
  <c r="L7" i="6" s="1"/>
  <c r="AO9" i="8"/>
  <c r="AT9" i="8"/>
  <c r="AV9" i="8" s="1"/>
  <c r="BE8" i="4"/>
  <c r="T7" i="6" s="1"/>
  <c r="CJ8" i="4"/>
  <c r="K7" i="6" s="1"/>
  <c r="CE8" i="4"/>
  <c r="J7" i="6" s="1"/>
  <c r="BX8" i="4"/>
  <c r="BY8" i="4" s="1"/>
  <c r="BD9" i="8"/>
  <c r="AY9" i="8"/>
  <c r="V6" i="6"/>
  <c r="X6" i="6" s="1"/>
  <c r="DK7" i="4" s="1"/>
  <c r="AA8" i="4"/>
  <c r="S86" i="8"/>
  <c r="U86" i="8" s="1"/>
  <c r="U85" i="8"/>
  <c r="AS85" i="8" s="1"/>
  <c r="AI7" i="6" s="1"/>
  <c r="O9" i="8"/>
  <c r="Q9" i="8" s="1"/>
  <c r="E10" i="8"/>
  <c r="G9" i="8"/>
  <c r="I9" i="8" s="1"/>
  <c r="W9" i="8"/>
  <c r="Y9" i="8" s="1"/>
  <c r="K9" i="8"/>
  <c r="M9" i="8" s="1"/>
  <c r="K86" i="8"/>
  <c r="M86" i="8" s="1"/>
  <c r="BF9" i="8"/>
  <c r="G86" i="8"/>
  <c r="I86" i="8" s="1"/>
  <c r="BP9" i="8"/>
  <c r="AN86" i="8"/>
  <c r="AP86" i="8" s="1"/>
  <c r="S9" i="8"/>
  <c r="U9" i="8" s="1"/>
  <c r="BA9" i="8"/>
  <c r="AE86" i="8"/>
  <c r="AG86" i="8" s="1"/>
  <c r="O86" i="8"/>
  <c r="Q86" i="8" s="1"/>
  <c r="AQ9" i="8"/>
  <c r="AC9" i="6"/>
  <c r="D11" i="4"/>
  <c r="D9" i="6"/>
  <c r="C10" i="4"/>
  <c r="C11" i="4" s="1"/>
  <c r="C12" i="4" s="1"/>
  <c r="C13" i="4" s="1"/>
  <c r="C14" i="4" s="1"/>
  <c r="Y9" i="4"/>
  <c r="CV9" i="4" s="1"/>
  <c r="G8" i="6" s="1"/>
  <c r="E10" i="4"/>
  <c r="E8" i="6"/>
  <c r="AD8" i="6" s="1"/>
  <c r="B7" i="6"/>
  <c r="AA7" i="6" s="1"/>
  <c r="B9" i="4"/>
  <c r="DJ7" i="4"/>
  <c r="AG6" i="6"/>
  <c r="AX9" i="4"/>
  <c r="AY9" i="4" s="1"/>
  <c r="BI10" i="8"/>
  <c r="BR8" i="8"/>
  <c r="C30" i="6"/>
  <c r="AB29" i="6"/>
  <c r="H11" i="4"/>
  <c r="I11" i="4"/>
  <c r="G12" i="4"/>
  <c r="T11" i="4" l="1"/>
  <c r="U11" i="4"/>
  <c r="S12" i="4"/>
  <c r="CM9" i="4"/>
  <c r="CN9" i="4" s="1"/>
  <c r="BM9" i="4"/>
  <c r="BN9" i="4" s="1"/>
  <c r="BU9" i="4"/>
  <c r="AP9" i="4"/>
  <c r="Q8" i="6" s="1"/>
  <c r="AL10" i="4"/>
  <c r="AU9" i="4"/>
  <c r="R8" i="6" s="1"/>
  <c r="BH9" i="4"/>
  <c r="BI9" i="4" s="1"/>
  <c r="CC9" i="4"/>
  <c r="CD9" i="4" s="1"/>
  <c r="BJ9" i="4"/>
  <c r="U8" i="6" s="1"/>
  <c r="BC9" i="4"/>
  <c r="BD9" i="4" s="1"/>
  <c r="AN9" i="4"/>
  <c r="AO9" i="4" s="1"/>
  <c r="CO9" i="4"/>
  <c r="L8" i="6" s="1"/>
  <c r="BZ9" i="4"/>
  <c r="I8" i="6" s="1"/>
  <c r="AS9" i="4"/>
  <c r="AT9" i="4" s="1"/>
  <c r="CH9" i="4"/>
  <c r="CI9" i="4" s="1"/>
  <c r="AZ9" i="4"/>
  <c r="S8" i="6" s="1"/>
  <c r="CJ9" i="4"/>
  <c r="K8" i="6" s="1"/>
  <c r="BE9" i="4"/>
  <c r="T8" i="6" s="1"/>
  <c r="CE9" i="4"/>
  <c r="J8" i="6" s="1"/>
  <c r="X10" i="4"/>
  <c r="W10" i="4"/>
  <c r="V11" i="4"/>
  <c r="K11" i="4"/>
  <c r="J12" i="4"/>
  <c r="L11" i="4"/>
  <c r="AE9" i="4"/>
  <c r="P8" i="6" s="1"/>
  <c r="AO10" i="8"/>
  <c r="AA10" i="8"/>
  <c r="AT10" i="8"/>
  <c r="AE10" i="8"/>
  <c r="AG10" i="8" s="1"/>
  <c r="AA87" i="8"/>
  <c r="W87" i="8"/>
  <c r="Y87" i="8" s="1"/>
  <c r="AA9" i="4"/>
  <c r="O8" i="6" s="1"/>
  <c r="CZ6" i="4"/>
  <c r="CT7" i="4" s="1"/>
  <c r="CY7" i="4" s="1"/>
  <c r="DA6" i="4"/>
  <c r="M12" i="4"/>
  <c r="N11" i="4"/>
  <c r="O11" i="4"/>
  <c r="R11" i="4"/>
  <c r="Q11" i="4"/>
  <c r="P12" i="4"/>
  <c r="O7" i="6"/>
  <c r="V7" i="6" s="1"/>
  <c r="Y7" i="6" s="1"/>
  <c r="CS8" i="4"/>
  <c r="H7" i="6"/>
  <c r="M7" i="6" s="1"/>
  <c r="CW8" i="4"/>
  <c r="X5" i="6"/>
  <c r="DK6" i="4" s="1"/>
  <c r="Y6" i="6"/>
  <c r="G10" i="8"/>
  <c r="I10" i="8" s="1"/>
  <c r="E11" i="8"/>
  <c r="AO11" i="8" s="1"/>
  <c r="O10" i="8"/>
  <c r="Q10" i="8" s="1"/>
  <c r="K10" i="8"/>
  <c r="M10" i="8" s="1"/>
  <c r="W10" i="8"/>
  <c r="Y10" i="8" s="1"/>
  <c r="BD10" i="8"/>
  <c r="BF10" i="8" s="1"/>
  <c r="AY10" i="8"/>
  <c r="BA10" i="8" s="1"/>
  <c r="AN87" i="8"/>
  <c r="AP87" i="8" s="1"/>
  <c r="S87" i="8"/>
  <c r="U87" i="8" s="1"/>
  <c r="K87" i="8"/>
  <c r="M87" i="8" s="1"/>
  <c r="G87" i="8"/>
  <c r="I87" i="8" s="1"/>
  <c r="AE87" i="8"/>
  <c r="AG87" i="8" s="1"/>
  <c r="O87" i="8"/>
  <c r="Q87" i="8" s="1"/>
  <c r="S10" i="8"/>
  <c r="U10" i="8" s="1"/>
  <c r="BN10" i="8"/>
  <c r="BP10" i="8" s="1"/>
  <c r="AQ10" i="8"/>
  <c r="B8" i="6"/>
  <c r="AA8" i="6" s="1"/>
  <c r="B10" i="4"/>
  <c r="AC10" i="6"/>
  <c r="D10" i="6"/>
  <c r="D12" i="4"/>
  <c r="C15" i="4"/>
  <c r="E9" i="6"/>
  <c r="AD9" i="6" s="1"/>
  <c r="Y10" i="4"/>
  <c r="AA10" i="4" s="1"/>
  <c r="O9" i="6" s="1"/>
  <c r="E11" i="4"/>
  <c r="CV10" i="4"/>
  <c r="G9" i="6" s="1"/>
  <c r="BR9" i="8"/>
  <c r="DJ9" i="4" s="1"/>
  <c r="AS86" i="8"/>
  <c r="AI8" i="6" s="1"/>
  <c r="AC10" i="8"/>
  <c r="AA11" i="8"/>
  <c r="AU10" i="4"/>
  <c r="R9" i="6" s="1"/>
  <c r="AZ10" i="4"/>
  <c r="S9" i="6" s="1"/>
  <c r="CM10" i="4"/>
  <c r="CN10" i="4" s="1"/>
  <c r="BC10" i="4"/>
  <c r="BD10" i="4" s="1"/>
  <c r="AS10" i="4"/>
  <c r="AT10" i="4" s="1"/>
  <c r="BH10" i="4"/>
  <c r="BI10" i="4" s="1"/>
  <c r="AX10" i="4"/>
  <c r="AY10" i="4" s="1"/>
  <c r="BM10" i="4"/>
  <c r="BN10" i="4" s="1"/>
  <c r="CH10" i="4"/>
  <c r="CI10" i="4" s="1"/>
  <c r="BE10" i="4"/>
  <c r="T9" i="6" s="1"/>
  <c r="CO10" i="4"/>
  <c r="L9" i="6" s="1"/>
  <c r="BU10" i="4"/>
  <c r="AL11" i="4"/>
  <c r="BZ10" i="4"/>
  <c r="I9" i="6" s="1"/>
  <c r="CJ10" i="4"/>
  <c r="K9" i="6" s="1"/>
  <c r="BJ10" i="4"/>
  <c r="U9" i="6" s="1"/>
  <c r="BX10" i="4"/>
  <c r="BY10" i="4" s="1"/>
  <c r="CC10" i="4"/>
  <c r="CD10" i="4" s="1"/>
  <c r="AP10" i="4"/>
  <c r="Q9" i="6" s="1"/>
  <c r="CE10" i="4"/>
  <c r="J9" i="6" s="1"/>
  <c r="AN10" i="4"/>
  <c r="AO10" i="4" s="1"/>
  <c r="AG7" i="6"/>
  <c r="DJ8" i="4"/>
  <c r="BI11" i="8"/>
  <c r="BK10" i="8"/>
  <c r="AV10" i="8"/>
  <c r="AC87" i="8"/>
  <c r="H8" i="6"/>
  <c r="CW9" i="4"/>
  <c r="C31" i="6"/>
  <c r="AB30" i="6"/>
  <c r="H12" i="4"/>
  <c r="I12" i="4"/>
  <c r="G13" i="4"/>
  <c r="S13" i="4" l="1"/>
  <c r="T12" i="4"/>
  <c r="U12" i="4"/>
  <c r="M8" i="6"/>
  <c r="W11" i="4"/>
  <c r="V12" i="4"/>
  <c r="X11" i="4"/>
  <c r="V8" i="6"/>
  <c r="Y8" i="6" s="1"/>
  <c r="J13" i="4"/>
  <c r="L12" i="4"/>
  <c r="K12" i="4"/>
  <c r="AT11" i="8"/>
  <c r="AE10" i="4"/>
  <c r="P9" i="6" s="1"/>
  <c r="CS9" i="4"/>
  <c r="AE11" i="8"/>
  <c r="AG11" i="8" s="1"/>
  <c r="W88" i="8"/>
  <c r="AA88" i="8"/>
  <c r="AC88" i="8" s="1"/>
  <c r="CS10" i="4"/>
  <c r="X7" i="6"/>
  <c r="DK8" i="4" s="1"/>
  <c r="O12" i="4"/>
  <c r="N12" i="4"/>
  <c r="M13" i="4"/>
  <c r="R12" i="4"/>
  <c r="Q12" i="4"/>
  <c r="P13" i="4"/>
  <c r="CZ7" i="4"/>
  <c r="CT8" i="4" s="1"/>
  <c r="CY8" i="4" s="1"/>
  <c r="DA7" i="4"/>
  <c r="G11" i="8"/>
  <c r="I11" i="8" s="1"/>
  <c r="O11" i="8"/>
  <c r="Q11" i="8" s="1"/>
  <c r="E12" i="8"/>
  <c r="AO12" i="8" s="1"/>
  <c r="K11" i="8"/>
  <c r="M11" i="8" s="1"/>
  <c r="W11" i="8"/>
  <c r="Y11" i="8" s="1"/>
  <c r="BN11" i="8"/>
  <c r="BP11" i="8" s="1"/>
  <c r="AY11" i="8"/>
  <c r="BA11" i="8" s="1"/>
  <c r="BD11" i="8"/>
  <c r="BF11" i="8" s="1"/>
  <c r="AN88" i="8"/>
  <c r="AP88" i="8" s="1"/>
  <c r="S88" i="8"/>
  <c r="U88" i="8" s="1"/>
  <c r="K88" i="8"/>
  <c r="M88" i="8" s="1"/>
  <c r="AE88" i="8"/>
  <c r="AG88" i="8" s="1"/>
  <c r="S11" i="8"/>
  <c r="U11" i="8" s="1"/>
  <c r="O88" i="8"/>
  <c r="Q88" i="8" s="1"/>
  <c r="G88" i="8"/>
  <c r="I88" i="8" s="1"/>
  <c r="AG8" i="6"/>
  <c r="AS87" i="8"/>
  <c r="AI9" i="6" s="1"/>
  <c r="AQ11" i="8"/>
  <c r="E10" i="6"/>
  <c r="AD10" i="6" s="1"/>
  <c r="Y11" i="4"/>
  <c r="AE11" i="4" s="1"/>
  <c r="P10" i="6" s="1"/>
  <c r="E12" i="4"/>
  <c r="CV11" i="4"/>
  <c r="G10" i="6" s="1"/>
  <c r="B9" i="6"/>
  <c r="AA9" i="6" s="1"/>
  <c r="B11" i="4"/>
  <c r="AC11" i="6"/>
  <c r="D13" i="4"/>
  <c r="D11" i="6"/>
  <c r="V9" i="6"/>
  <c r="Y9" i="6" s="1"/>
  <c r="C16" i="4"/>
  <c r="C17" i="4" s="1"/>
  <c r="C18" i="4" s="1"/>
  <c r="C19" i="4" s="1"/>
  <c r="C20" i="4" s="1"/>
  <c r="C21" i="4" s="1"/>
  <c r="C22" i="4" s="1"/>
  <c r="C23" i="4" s="1"/>
  <c r="BR10" i="8"/>
  <c r="DJ10" i="4" s="1"/>
  <c r="AC11" i="8"/>
  <c r="Y88" i="8"/>
  <c r="H9" i="6"/>
  <c r="M9" i="6" s="1"/>
  <c r="CW10" i="4"/>
  <c r="AV11" i="8"/>
  <c r="BK11" i="8"/>
  <c r="BC11" i="4"/>
  <c r="BD11" i="4" s="1"/>
  <c r="BH11" i="4"/>
  <c r="BI11" i="4" s="1"/>
  <c r="CE11" i="4"/>
  <c r="J10" i="6" s="1"/>
  <c r="BJ11" i="4"/>
  <c r="U10" i="6" s="1"/>
  <c r="AS11" i="4"/>
  <c r="AT11" i="4" s="1"/>
  <c r="CO11" i="4"/>
  <c r="L10" i="6" s="1"/>
  <c r="AZ11" i="4"/>
  <c r="S10" i="6" s="1"/>
  <c r="BE11" i="4"/>
  <c r="T10" i="6" s="1"/>
  <c r="AN11" i="4"/>
  <c r="AO11" i="4" s="1"/>
  <c r="AU11" i="4"/>
  <c r="R10" i="6" s="1"/>
  <c r="CC11" i="4"/>
  <c r="CD11" i="4" s="1"/>
  <c r="AL12" i="4"/>
  <c r="BX11" i="4"/>
  <c r="BY11" i="4" s="1"/>
  <c r="CM11" i="4"/>
  <c r="CN11" i="4" s="1"/>
  <c r="AP11" i="4"/>
  <c r="Q10" i="6" s="1"/>
  <c r="AX11" i="4"/>
  <c r="AY11" i="4" s="1"/>
  <c r="CH11" i="4"/>
  <c r="CI11" i="4" s="1"/>
  <c r="CJ11" i="4"/>
  <c r="K10" i="6" s="1"/>
  <c r="BM11" i="4"/>
  <c r="BN11" i="4" s="1"/>
  <c r="BZ11" i="4"/>
  <c r="I10" i="6" s="1"/>
  <c r="BU11" i="4"/>
  <c r="I13" i="4"/>
  <c r="G14" i="4"/>
  <c r="H13" i="4"/>
  <c r="AB31" i="6"/>
  <c r="C32" i="6"/>
  <c r="X8" i="6" l="1"/>
  <c r="DK9" i="4" s="1"/>
  <c r="S14" i="4"/>
  <c r="T13" i="4"/>
  <c r="U13" i="4"/>
  <c r="W12" i="4"/>
  <c r="V13" i="4"/>
  <c r="X12" i="4"/>
  <c r="AA89" i="8"/>
  <c r="AC89" i="8" s="1"/>
  <c r="W89" i="8"/>
  <c r="Y89" i="8" s="1"/>
  <c r="BI12" i="8"/>
  <c r="K13" i="4"/>
  <c r="J14" i="4"/>
  <c r="L13" i="4"/>
  <c r="AE12" i="8"/>
  <c r="AG12" i="8" s="1"/>
  <c r="AA12" i="8"/>
  <c r="AC12" i="8" s="1"/>
  <c r="AA11" i="4"/>
  <c r="O10" i="6" s="1"/>
  <c r="V10" i="6" s="1"/>
  <c r="Y10" i="6" s="1"/>
  <c r="AT12" i="8"/>
  <c r="AV12" i="8" s="1"/>
  <c r="X9" i="6"/>
  <c r="DK10" i="4" s="1"/>
  <c r="P14" i="4"/>
  <c r="Q13" i="4"/>
  <c r="R13" i="4"/>
  <c r="DA8" i="4"/>
  <c r="CZ8" i="4"/>
  <c r="CT9" i="4"/>
  <c r="CY9" i="4" s="1"/>
  <c r="O13" i="4"/>
  <c r="M14" i="4"/>
  <c r="N13" i="4"/>
  <c r="AS88" i="8"/>
  <c r="AI10" i="6" s="1"/>
  <c r="G12" i="8"/>
  <c r="I12" i="8" s="1"/>
  <c r="K12" i="8"/>
  <c r="M12" i="8" s="1"/>
  <c r="E13" i="8"/>
  <c r="W90" i="8" s="1"/>
  <c r="O12" i="8"/>
  <c r="Q12" i="8" s="1"/>
  <c r="W12" i="8"/>
  <c r="Y12" i="8" s="1"/>
  <c r="BN12" i="8"/>
  <c r="BP12" i="8" s="1"/>
  <c r="AY12" i="8"/>
  <c r="BA12" i="8" s="1"/>
  <c r="BD12" i="8"/>
  <c r="BF12" i="8" s="1"/>
  <c r="AN89" i="8"/>
  <c r="AP89" i="8" s="1"/>
  <c r="S89" i="8"/>
  <c r="U89" i="8" s="1"/>
  <c r="G89" i="8"/>
  <c r="I89" i="8" s="1"/>
  <c r="AE89" i="8"/>
  <c r="AG89" i="8" s="1"/>
  <c r="S12" i="8"/>
  <c r="U12" i="8" s="1"/>
  <c r="O89" i="8"/>
  <c r="Q89" i="8" s="1"/>
  <c r="K89" i="8"/>
  <c r="M89" i="8" s="1"/>
  <c r="AQ12" i="8"/>
  <c r="AG9" i="6"/>
  <c r="AC12" i="6"/>
  <c r="D14" i="4"/>
  <c r="D12" i="6"/>
  <c r="C24" i="4"/>
  <c r="B10" i="6"/>
  <c r="AA10" i="6" s="1"/>
  <c r="B12" i="4"/>
  <c r="E11" i="6"/>
  <c r="AD11" i="6" s="1"/>
  <c r="E13" i="4"/>
  <c r="Y12" i="4"/>
  <c r="AA12" i="4" s="1"/>
  <c r="O11" i="6" s="1"/>
  <c r="BR11" i="8"/>
  <c r="AG10" i="6" s="1"/>
  <c r="AP12" i="4"/>
  <c r="Q11" i="6" s="1"/>
  <c r="AZ12" i="4"/>
  <c r="S11" i="6" s="1"/>
  <c r="AX12" i="4"/>
  <c r="AY12" i="4" s="1"/>
  <c r="CH12" i="4"/>
  <c r="CI12" i="4" s="1"/>
  <c r="BC12" i="4"/>
  <c r="BD12" i="4" s="1"/>
  <c r="CM12" i="4"/>
  <c r="CN12" i="4" s="1"/>
  <c r="AL13" i="4"/>
  <c r="BM12" i="4"/>
  <c r="BN12" i="4" s="1"/>
  <c r="AN12" i="4"/>
  <c r="AO12" i="4" s="1"/>
  <c r="CO12" i="4"/>
  <c r="L11" i="6" s="1"/>
  <c r="AU12" i="4"/>
  <c r="R11" i="6" s="1"/>
  <c r="AS12" i="4"/>
  <c r="AT12" i="4" s="1"/>
  <c r="BH12" i="4"/>
  <c r="BI12" i="4" s="1"/>
  <c r="CJ12" i="4"/>
  <c r="K11" i="6" s="1"/>
  <c r="BU12" i="4"/>
  <c r="BE12" i="4"/>
  <c r="T11" i="6" s="1"/>
  <c r="BX12" i="4"/>
  <c r="BY12" i="4" s="1"/>
  <c r="BJ12" i="4"/>
  <c r="U11" i="6" s="1"/>
  <c r="BZ12" i="4"/>
  <c r="I11" i="6" s="1"/>
  <c r="CC12" i="4"/>
  <c r="CD12" i="4" s="1"/>
  <c r="CE12" i="4"/>
  <c r="J11" i="6" s="1"/>
  <c r="BK12" i="8"/>
  <c r="BI13" i="8"/>
  <c r="H10" i="6"/>
  <c r="M10" i="6" s="1"/>
  <c r="CW11" i="4"/>
  <c r="AA90" i="8"/>
  <c r="C33" i="6"/>
  <c r="AB32" i="6"/>
  <c r="I14" i="4"/>
  <c r="G15" i="4"/>
  <c r="H14" i="4"/>
  <c r="S15" i="4" l="1"/>
  <c r="T14" i="4"/>
  <c r="U14" i="4"/>
  <c r="V14" i="4"/>
  <c r="W13" i="4"/>
  <c r="X13" i="4"/>
  <c r="AT13" i="8"/>
  <c r="AA13" i="8"/>
  <c r="AC13" i="8" s="1"/>
  <c r="AE13" i="8"/>
  <c r="K14" i="4"/>
  <c r="J15" i="4"/>
  <c r="L14" i="4"/>
  <c r="AO13" i="8"/>
  <c r="AE12" i="4"/>
  <c r="P11" i="6" s="1"/>
  <c r="V11" i="6" s="1"/>
  <c r="AS89" i="8"/>
  <c r="AI11" i="6" s="1"/>
  <c r="X10" i="6"/>
  <c r="DK11" i="4" s="1"/>
  <c r="CS11" i="4"/>
  <c r="CS12" i="4"/>
  <c r="DA9" i="4"/>
  <c r="CZ9" i="4"/>
  <c r="CT10" i="4"/>
  <c r="CY10" i="4" s="1"/>
  <c r="M15" i="4"/>
  <c r="N14" i="4"/>
  <c r="O14" i="4"/>
  <c r="R14" i="4"/>
  <c r="P15" i="4"/>
  <c r="Q14" i="4"/>
  <c r="DJ11" i="4"/>
  <c r="G13" i="8"/>
  <c r="I13" i="8" s="1"/>
  <c r="W13" i="8"/>
  <c r="Y13" i="8" s="1"/>
  <c r="O13" i="8"/>
  <c r="Q13" i="8" s="1"/>
  <c r="E14" i="8"/>
  <c r="W91" i="8" s="1"/>
  <c r="K13" i="8"/>
  <c r="M13" i="8" s="1"/>
  <c r="BN13" i="8"/>
  <c r="BP13" i="8" s="1"/>
  <c r="AY13" i="8"/>
  <c r="BA13" i="8" s="1"/>
  <c r="BD13" i="8"/>
  <c r="BF13" i="8" s="1"/>
  <c r="O90" i="8"/>
  <c r="Q90" i="8" s="1"/>
  <c r="G90" i="8"/>
  <c r="I90" i="8" s="1"/>
  <c r="S90" i="8"/>
  <c r="U90" i="8" s="1"/>
  <c r="AN90" i="8"/>
  <c r="AP90" i="8" s="1"/>
  <c r="AE90" i="8"/>
  <c r="AG90" i="8" s="1"/>
  <c r="K90" i="8"/>
  <c r="M90" i="8" s="1"/>
  <c r="S13" i="8"/>
  <c r="U13" i="8" s="1"/>
  <c r="CV12" i="4"/>
  <c r="G11" i="6" s="1"/>
  <c r="AQ13" i="8"/>
  <c r="C25" i="4"/>
  <c r="C26" i="4" s="1"/>
  <c r="B11" i="6"/>
  <c r="AA11" i="6" s="1"/>
  <c r="B13" i="4"/>
  <c r="E14" i="4"/>
  <c r="Y13" i="4"/>
  <c r="AA13" i="4" s="1"/>
  <c r="O12" i="6" s="1"/>
  <c r="E12" i="6"/>
  <c r="AD12" i="6" s="1"/>
  <c r="D13" i="6"/>
  <c r="AC13" i="6"/>
  <c r="D15" i="4"/>
  <c r="BR12" i="8"/>
  <c r="AG11" i="6" s="1"/>
  <c r="Y90" i="8"/>
  <c r="AG13" i="8"/>
  <c r="AV13" i="8"/>
  <c r="BK13" i="8"/>
  <c r="H11" i="6"/>
  <c r="CW12" i="4"/>
  <c r="BH13" i="4"/>
  <c r="BI13" i="4" s="1"/>
  <c r="AX13" i="4"/>
  <c r="AY13" i="4" s="1"/>
  <c r="BM13" i="4"/>
  <c r="BN13" i="4" s="1"/>
  <c r="AP13" i="4"/>
  <c r="Q12" i="6" s="1"/>
  <c r="AS13" i="4"/>
  <c r="AT13" i="4" s="1"/>
  <c r="AN13" i="4"/>
  <c r="AO13" i="4" s="1"/>
  <c r="BC13" i="4"/>
  <c r="BD13" i="4" s="1"/>
  <c r="BJ13" i="4"/>
  <c r="U12" i="6" s="1"/>
  <c r="BU13" i="4"/>
  <c r="CC13" i="4"/>
  <c r="CD13" i="4" s="1"/>
  <c r="BZ13" i="4"/>
  <c r="I12" i="6" s="1"/>
  <c r="BX13" i="4"/>
  <c r="BY13" i="4" s="1"/>
  <c r="CM13" i="4"/>
  <c r="CN13" i="4" s="1"/>
  <c r="BE13" i="4"/>
  <c r="T12" i="6" s="1"/>
  <c r="AL14" i="4"/>
  <c r="CO13" i="4"/>
  <c r="L12" i="6" s="1"/>
  <c r="AU13" i="4"/>
  <c r="R12" i="6" s="1"/>
  <c r="CJ13" i="4"/>
  <c r="K12" i="6" s="1"/>
  <c r="CH13" i="4"/>
  <c r="CI13" i="4" s="1"/>
  <c r="AZ13" i="4"/>
  <c r="S12" i="6" s="1"/>
  <c r="CE13" i="4"/>
  <c r="J12" i="6" s="1"/>
  <c r="AC90" i="8"/>
  <c r="H15" i="4"/>
  <c r="I15" i="4"/>
  <c r="G16" i="4"/>
  <c r="C34" i="6"/>
  <c r="AB33" i="6"/>
  <c r="S16" i="4" l="1"/>
  <c r="T15" i="4"/>
  <c r="U15" i="4"/>
  <c r="X14" i="4"/>
  <c r="W14" i="4"/>
  <c r="V15" i="4"/>
  <c r="AE14" i="8"/>
  <c r="AG14" i="8" s="1"/>
  <c r="AA14" i="8"/>
  <c r="AC14" i="8" s="1"/>
  <c r="J16" i="4"/>
  <c r="K15" i="4"/>
  <c r="L15" i="4"/>
  <c r="AA91" i="8"/>
  <c r="AC91" i="8" s="1"/>
  <c r="BI14" i="8"/>
  <c r="AT14" i="8"/>
  <c r="AE13" i="4"/>
  <c r="P12" i="6" s="1"/>
  <c r="V12" i="6" s="1"/>
  <c r="CV13" i="4"/>
  <c r="G12" i="6" s="1"/>
  <c r="CZ10" i="4"/>
  <c r="CT11" i="4"/>
  <c r="CY11" i="4" s="1"/>
  <c r="DA10" i="4"/>
  <c r="Y11" i="6"/>
  <c r="R15" i="4"/>
  <c r="P16" i="4"/>
  <c r="Q15" i="4"/>
  <c r="O15" i="4"/>
  <c r="M16" i="4"/>
  <c r="N15" i="4"/>
  <c r="M11" i="6"/>
  <c r="X11" i="6" s="1"/>
  <c r="DK12" i="4" s="1"/>
  <c r="BR13" i="8"/>
  <c r="DJ13" i="4" s="1"/>
  <c r="O14" i="8"/>
  <c r="Q14" i="8" s="1"/>
  <c r="K14" i="8"/>
  <c r="M14" i="8" s="1"/>
  <c r="W14" i="8"/>
  <c r="Y14" i="8" s="1"/>
  <c r="E15" i="8"/>
  <c r="AA15" i="8" s="1"/>
  <c r="G14" i="8"/>
  <c r="I14" i="8" s="1"/>
  <c r="BN14" i="8"/>
  <c r="BP14" i="8" s="1"/>
  <c r="AY14" i="8"/>
  <c r="BA14" i="8" s="1"/>
  <c r="BD14" i="8"/>
  <c r="AN91" i="8"/>
  <c r="AP91" i="8" s="1"/>
  <c r="K91" i="8"/>
  <c r="M91" i="8" s="1"/>
  <c r="BF14" i="8"/>
  <c r="G91" i="8"/>
  <c r="I91" i="8" s="1"/>
  <c r="S14" i="8"/>
  <c r="U14" i="8" s="1"/>
  <c r="AE91" i="8"/>
  <c r="AG91" i="8" s="1"/>
  <c r="O91" i="8"/>
  <c r="Q91" i="8" s="1"/>
  <c r="S91" i="8"/>
  <c r="U91" i="8" s="1"/>
  <c r="AO14" i="8"/>
  <c r="DJ12" i="4"/>
  <c r="AQ14" i="8"/>
  <c r="E15" i="4"/>
  <c r="Y14" i="4"/>
  <c r="AA14" i="4" s="1"/>
  <c r="O13" i="6" s="1"/>
  <c r="E13" i="6"/>
  <c r="AD13" i="6" s="1"/>
  <c r="C27" i="4"/>
  <c r="C28" i="4" s="1"/>
  <c r="C29" i="4" s="1"/>
  <c r="C30" i="4" s="1"/>
  <c r="D14" i="6"/>
  <c r="D16" i="4"/>
  <c r="AC14" i="6"/>
  <c r="B12" i="6"/>
  <c r="AA12" i="6" s="1"/>
  <c r="B14" i="4"/>
  <c r="AS90" i="8"/>
  <c r="AI12" i="6" s="1"/>
  <c r="BH14" i="4"/>
  <c r="BI14" i="4" s="1"/>
  <c r="BC14" i="4"/>
  <c r="BD14" i="4" s="1"/>
  <c r="BZ14" i="4"/>
  <c r="I13" i="6" s="1"/>
  <c r="CE14" i="4"/>
  <c r="J13" i="6" s="1"/>
  <c r="AS14" i="4"/>
  <c r="AT14" i="4" s="1"/>
  <c r="BU14" i="4"/>
  <c r="AX14" i="4"/>
  <c r="AY14" i="4" s="1"/>
  <c r="BX14" i="4"/>
  <c r="BY14" i="4" s="1"/>
  <c r="CM14" i="4"/>
  <c r="CN14" i="4" s="1"/>
  <c r="AU14" i="4"/>
  <c r="R13" i="6" s="1"/>
  <c r="AL15" i="4"/>
  <c r="CH14" i="4"/>
  <c r="CI14" i="4" s="1"/>
  <c r="CC14" i="4"/>
  <c r="CD14" i="4" s="1"/>
  <c r="AN14" i="4"/>
  <c r="AO14" i="4" s="1"/>
  <c r="AZ14" i="4"/>
  <c r="S13" i="6" s="1"/>
  <c r="CO14" i="4"/>
  <c r="L13" i="6" s="1"/>
  <c r="BJ14" i="4"/>
  <c r="U13" i="6" s="1"/>
  <c r="CJ14" i="4"/>
  <c r="K13" i="6" s="1"/>
  <c r="BE14" i="4"/>
  <c r="T13" i="6" s="1"/>
  <c r="AP14" i="4"/>
  <c r="Q13" i="6" s="1"/>
  <c r="BM14" i="4"/>
  <c r="BN14" i="4" s="1"/>
  <c r="BK14" i="8"/>
  <c r="H12" i="6"/>
  <c r="CW13" i="4"/>
  <c r="AV14" i="8"/>
  <c r="Y91" i="8"/>
  <c r="C35" i="6"/>
  <c r="AB34" i="6"/>
  <c r="H16" i="4"/>
  <c r="I16" i="4"/>
  <c r="G17" i="4"/>
  <c r="M12" i="6" l="1"/>
  <c r="AT15" i="8"/>
  <c r="BI15" i="8"/>
  <c r="T16" i="4"/>
  <c r="U16" i="4"/>
  <c r="S17" i="4"/>
  <c r="W15" i="4"/>
  <c r="V16" i="4"/>
  <c r="X15" i="4"/>
  <c r="AA92" i="8"/>
  <c r="Y12" i="6"/>
  <c r="L16" i="4"/>
  <c r="J17" i="4"/>
  <c r="K16" i="4"/>
  <c r="CS13" i="4"/>
  <c r="AE14" i="4"/>
  <c r="P13" i="6" s="1"/>
  <c r="V13" i="6" s="1"/>
  <c r="R16" i="4"/>
  <c r="P17" i="4"/>
  <c r="Q16" i="4"/>
  <c r="M17" i="4"/>
  <c r="N16" i="4"/>
  <c r="O16" i="4"/>
  <c r="CT12" i="4"/>
  <c r="CY12" i="4" s="1"/>
  <c r="DA11" i="4"/>
  <c r="CZ11" i="4"/>
  <c r="W92" i="8"/>
  <c r="AS91" i="8"/>
  <c r="AI13" i="6" s="1"/>
  <c r="X12" i="6"/>
  <c r="DK13" i="4" s="1"/>
  <c r="AE15" i="8"/>
  <c r="AG15" i="8" s="1"/>
  <c r="AG12" i="6"/>
  <c r="G15" i="8"/>
  <c r="I15" i="8" s="1"/>
  <c r="K15" i="8"/>
  <c r="M15" i="8" s="1"/>
  <c r="W15" i="8"/>
  <c r="Y15" i="8" s="1"/>
  <c r="O15" i="8"/>
  <c r="Q15" i="8" s="1"/>
  <c r="E16" i="8"/>
  <c r="BN15" i="8"/>
  <c r="BP15" i="8" s="1"/>
  <c r="AY15" i="8"/>
  <c r="BA15" i="8" s="1"/>
  <c r="BD15" i="8"/>
  <c r="BF15" i="8" s="1"/>
  <c r="AN92" i="8"/>
  <c r="AP92" i="8" s="1"/>
  <c r="K92" i="8"/>
  <c r="M92" i="8" s="1"/>
  <c r="S15" i="8"/>
  <c r="U15" i="8" s="1"/>
  <c r="AE92" i="8"/>
  <c r="AG92" i="8" s="1"/>
  <c r="O92" i="8"/>
  <c r="Q92" i="8" s="1"/>
  <c r="S92" i="8"/>
  <c r="U92" i="8" s="1"/>
  <c r="G92" i="8"/>
  <c r="I92" i="8" s="1"/>
  <c r="AO15" i="8"/>
  <c r="AQ15" i="8" s="1"/>
  <c r="CV14" i="4"/>
  <c r="G13" i="6" s="1"/>
  <c r="B13" i="6"/>
  <c r="AA13" i="6" s="1"/>
  <c r="B15" i="4"/>
  <c r="D15" i="6"/>
  <c r="D17" i="4"/>
  <c r="AC15" i="6"/>
  <c r="E14" i="6"/>
  <c r="AD14" i="6" s="1"/>
  <c r="E16" i="4"/>
  <c r="AE15" i="4"/>
  <c r="P14" i="6" s="1"/>
  <c r="Y15" i="4"/>
  <c r="AA15" i="4" s="1"/>
  <c r="O14" i="6" s="1"/>
  <c r="C31" i="4"/>
  <c r="BR14" i="8"/>
  <c r="AA16" i="8"/>
  <c r="AC15" i="8"/>
  <c r="AU15" i="4"/>
  <c r="R14" i="6" s="1"/>
  <c r="AS15" i="4"/>
  <c r="AT15" i="4" s="1"/>
  <c r="AL16" i="4"/>
  <c r="BH15" i="4"/>
  <c r="BI15" i="4" s="1"/>
  <c r="BU15" i="4"/>
  <c r="BE15" i="4"/>
  <c r="T14" i="6" s="1"/>
  <c r="CJ15" i="4"/>
  <c r="K14" i="6" s="1"/>
  <c r="CE15" i="4"/>
  <c r="J14" i="6" s="1"/>
  <c r="CH15" i="4"/>
  <c r="CI15" i="4" s="1"/>
  <c r="BX15" i="4"/>
  <c r="BY15" i="4" s="1"/>
  <c r="BZ15" i="4"/>
  <c r="I14" i="6" s="1"/>
  <c r="BC15" i="4"/>
  <c r="BD15" i="4" s="1"/>
  <c r="CC15" i="4"/>
  <c r="CD15" i="4" s="1"/>
  <c r="CO15" i="4"/>
  <c r="L14" i="6" s="1"/>
  <c r="BJ15" i="4"/>
  <c r="U14" i="6" s="1"/>
  <c r="AP15" i="4"/>
  <c r="Q14" i="6" s="1"/>
  <c r="AX15" i="4"/>
  <c r="AY15" i="4" s="1"/>
  <c r="AN15" i="4"/>
  <c r="AO15" i="4" s="1"/>
  <c r="BM15" i="4"/>
  <c r="BN15" i="4" s="1"/>
  <c r="CM15" i="4"/>
  <c r="CN15" i="4" s="1"/>
  <c r="AZ15" i="4"/>
  <c r="S14" i="6" s="1"/>
  <c r="AC92" i="8"/>
  <c r="AA93" i="8"/>
  <c r="AT16" i="8"/>
  <c r="AV15" i="8"/>
  <c r="BK15" i="8"/>
  <c r="BI16" i="8"/>
  <c r="H13" i="6"/>
  <c r="M13" i="6" s="1"/>
  <c r="CW14" i="4"/>
  <c r="I17" i="4"/>
  <c r="G18" i="4"/>
  <c r="H17" i="4"/>
  <c r="C36" i="6"/>
  <c r="AB35" i="6"/>
  <c r="U17" i="4" l="1"/>
  <c r="S18" i="4"/>
  <c r="T17" i="4"/>
  <c r="W16" i="4"/>
  <c r="X16" i="4"/>
  <c r="V17" i="4"/>
  <c r="W93" i="8"/>
  <c r="K17" i="4"/>
  <c r="J18" i="4"/>
  <c r="L17" i="4"/>
  <c r="Y92" i="8"/>
  <c r="AS92" i="8" s="1"/>
  <c r="AI14" i="6" s="1"/>
  <c r="CS14" i="4"/>
  <c r="X13" i="6"/>
  <c r="DK14" i="4" s="1"/>
  <c r="AE16" i="8"/>
  <c r="AG16" i="8" s="1"/>
  <c r="CZ12" i="4"/>
  <c r="DA12" i="4"/>
  <c r="CT13" i="4"/>
  <c r="CY13" i="4" s="1"/>
  <c r="P18" i="4"/>
  <c r="R17" i="4"/>
  <c r="Q17" i="4"/>
  <c r="CS15" i="4"/>
  <c r="Y13" i="6"/>
  <c r="AO16" i="8"/>
  <c r="O17" i="4"/>
  <c r="M18" i="4"/>
  <c r="N17" i="4"/>
  <c r="DJ14" i="4"/>
  <c r="O16" i="8"/>
  <c r="Q16" i="8" s="1"/>
  <c r="W16" i="8"/>
  <c r="Y16" i="8" s="1"/>
  <c r="G16" i="8"/>
  <c r="I16" i="8" s="1"/>
  <c r="K16" i="8"/>
  <c r="M16" i="8" s="1"/>
  <c r="E17" i="8"/>
  <c r="AO17" i="8" s="1"/>
  <c r="BN16" i="8"/>
  <c r="BP16" i="8" s="1"/>
  <c r="BD16" i="8"/>
  <c r="AY16" i="8"/>
  <c r="BA16" i="8" s="1"/>
  <c r="AE93" i="8"/>
  <c r="AG93" i="8" s="1"/>
  <c r="S93" i="8"/>
  <c r="U93" i="8" s="1"/>
  <c r="G93" i="8"/>
  <c r="I93" i="8" s="1"/>
  <c r="O93" i="8"/>
  <c r="Q93" i="8" s="1"/>
  <c r="AN93" i="8"/>
  <c r="AP93" i="8" s="1"/>
  <c r="BF16" i="8"/>
  <c r="S16" i="8"/>
  <c r="U16" i="8" s="1"/>
  <c r="K93" i="8"/>
  <c r="M93" i="8" s="1"/>
  <c r="AQ16" i="8"/>
  <c r="CV15" i="4"/>
  <c r="G14" i="6" s="1"/>
  <c r="AG13" i="6"/>
  <c r="B14" i="6"/>
  <c r="AA14" i="6" s="1"/>
  <c r="B16" i="4"/>
  <c r="C32" i="4"/>
  <c r="C33" i="4" s="1"/>
  <c r="C34" i="4" s="1"/>
  <c r="E17" i="4"/>
  <c r="Y16" i="4"/>
  <c r="AE16" i="4" s="1"/>
  <c r="P15" i="6" s="1"/>
  <c r="E15" i="6"/>
  <c r="AD15" i="6" s="1"/>
  <c r="V14" i="6"/>
  <c r="D16" i="6"/>
  <c r="D18" i="4"/>
  <c r="AC16" i="6"/>
  <c r="BR15" i="8"/>
  <c r="AG14" i="6" s="1"/>
  <c r="H14" i="6"/>
  <c r="Y93" i="8"/>
  <c r="AV16" i="8"/>
  <c r="BK16" i="8"/>
  <c r="AC93" i="8"/>
  <c r="BM16" i="4"/>
  <c r="BN16" i="4" s="1"/>
  <c r="BZ16" i="4"/>
  <c r="I15" i="6" s="1"/>
  <c r="CH16" i="4"/>
  <c r="CI16" i="4" s="1"/>
  <c r="CM16" i="4"/>
  <c r="CN16" i="4" s="1"/>
  <c r="CE16" i="4"/>
  <c r="J15" i="6" s="1"/>
  <c r="BE16" i="4"/>
  <c r="T15" i="6" s="1"/>
  <c r="AN16" i="4"/>
  <c r="AO16" i="4" s="1"/>
  <c r="BX16" i="4"/>
  <c r="BY16" i="4" s="1"/>
  <c r="BJ16" i="4"/>
  <c r="U15" i="6" s="1"/>
  <c r="AX16" i="4"/>
  <c r="AY16" i="4" s="1"/>
  <c r="AP16" i="4"/>
  <c r="Q15" i="6" s="1"/>
  <c r="AL17" i="4"/>
  <c r="BU16" i="4"/>
  <c r="BC16" i="4"/>
  <c r="BD16" i="4" s="1"/>
  <c r="AS16" i="4"/>
  <c r="AT16" i="4" s="1"/>
  <c r="CJ16" i="4"/>
  <c r="K15" i="6" s="1"/>
  <c r="AZ16" i="4"/>
  <c r="S15" i="6" s="1"/>
  <c r="CO16" i="4"/>
  <c r="L15" i="6" s="1"/>
  <c r="BH16" i="4"/>
  <c r="BI16" i="4" s="1"/>
  <c r="AU16" i="4"/>
  <c r="R15" i="6" s="1"/>
  <c r="CC16" i="4"/>
  <c r="CD16" i="4" s="1"/>
  <c r="AC16" i="8"/>
  <c r="AB36" i="6"/>
  <c r="C37" i="6"/>
  <c r="H18" i="4"/>
  <c r="I18" i="4"/>
  <c r="G19" i="4"/>
  <c r="AA17" i="8" l="1"/>
  <c r="T18" i="4"/>
  <c r="U18" i="4"/>
  <c r="S19" i="4"/>
  <c r="W17" i="4"/>
  <c r="V18" i="4"/>
  <c r="X17" i="4"/>
  <c r="AA94" i="8"/>
  <c r="AC94" i="8" s="1"/>
  <c r="BI17" i="8"/>
  <c r="K18" i="4"/>
  <c r="J19" i="4"/>
  <c r="L18" i="4"/>
  <c r="W94" i="8"/>
  <c r="AA16" i="4"/>
  <c r="O15" i="6" s="1"/>
  <c r="AS93" i="8"/>
  <c r="AI15" i="6" s="1"/>
  <c r="AE17" i="8"/>
  <c r="AG17" i="8" s="1"/>
  <c r="CW15" i="4"/>
  <c r="M14" i="6"/>
  <c r="Y14" i="6"/>
  <c r="CV16" i="4"/>
  <c r="G15" i="6" s="1"/>
  <c r="P19" i="4"/>
  <c r="R18" i="4"/>
  <c r="Q18" i="4"/>
  <c r="M19" i="4"/>
  <c r="N18" i="4"/>
  <c r="O18" i="4"/>
  <c r="DA13" i="4"/>
  <c r="CT14" i="4"/>
  <c r="CY14" i="4" s="1"/>
  <c r="CZ13" i="4"/>
  <c r="BR16" i="8"/>
  <c r="CS16" i="4"/>
  <c r="AT17" i="8"/>
  <c r="AV17" i="8" s="1"/>
  <c r="K17" i="8"/>
  <c r="M17" i="8" s="1"/>
  <c r="W17" i="8"/>
  <c r="Y17" i="8" s="1"/>
  <c r="G17" i="8"/>
  <c r="I17" i="8" s="1"/>
  <c r="E18" i="8"/>
  <c r="AO18" i="8" s="1"/>
  <c r="O17" i="8"/>
  <c r="Q17" i="8" s="1"/>
  <c r="BN17" i="8"/>
  <c r="BP17" i="8" s="1"/>
  <c r="AY17" i="8"/>
  <c r="BD17" i="8"/>
  <c r="BF17" i="8" s="1"/>
  <c r="AN94" i="8"/>
  <c r="AP94" i="8" s="1"/>
  <c r="K94" i="8"/>
  <c r="M94" i="8" s="1"/>
  <c r="O94" i="8"/>
  <c r="Q94" i="8" s="1"/>
  <c r="S94" i="8"/>
  <c r="U94" i="8" s="1"/>
  <c r="S17" i="8"/>
  <c r="U17" i="8" s="1"/>
  <c r="G94" i="8"/>
  <c r="I94" i="8" s="1"/>
  <c r="AE94" i="8"/>
  <c r="AG94" i="8" s="1"/>
  <c r="BA17" i="8"/>
  <c r="AQ17" i="8"/>
  <c r="X14" i="6"/>
  <c r="DK15" i="4" s="1"/>
  <c r="DJ15" i="4"/>
  <c r="V15" i="6"/>
  <c r="B15" i="6"/>
  <c r="AA15" i="6" s="1"/>
  <c r="B17" i="4"/>
  <c r="E18" i="4"/>
  <c r="E16" i="6"/>
  <c r="AD16" i="6" s="1"/>
  <c r="Y17" i="4"/>
  <c r="AA17" i="4" s="1"/>
  <c r="O16" i="6" s="1"/>
  <c r="AC17" i="6"/>
  <c r="D19" i="4"/>
  <c r="D17" i="6"/>
  <c r="C35" i="4"/>
  <c r="AG15" i="6"/>
  <c r="BK17" i="8"/>
  <c r="H15" i="6"/>
  <c r="M15" i="6" s="1"/>
  <c r="AU17" i="4"/>
  <c r="R16" i="6" s="1"/>
  <c r="CJ17" i="4"/>
  <c r="K16" i="6" s="1"/>
  <c r="CE17" i="4"/>
  <c r="J16" i="6" s="1"/>
  <c r="CC17" i="4"/>
  <c r="CD17" i="4" s="1"/>
  <c r="CH17" i="4"/>
  <c r="CI17" i="4" s="1"/>
  <c r="CO17" i="4"/>
  <c r="L16" i="6" s="1"/>
  <c r="AS17" i="4"/>
  <c r="AT17" i="4" s="1"/>
  <c r="CM17" i="4"/>
  <c r="CN17" i="4" s="1"/>
  <c r="BU17" i="4"/>
  <c r="BE17" i="4"/>
  <c r="T16" i="6" s="1"/>
  <c r="BC17" i="4"/>
  <c r="BD17" i="4" s="1"/>
  <c r="BH17" i="4"/>
  <c r="BI17" i="4" s="1"/>
  <c r="AX17" i="4"/>
  <c r="AY17" i="4" s="1"/>
  <c r="AL18" i="4"/>
  <c r="AP17" i="4"/>
  <c r="Q16" i="6" s="1"/>
  <c r="BX17" i="4"/>
  <c r="BY17" i="4" s="1"/>
  <c r="BM17" i="4"/>
  <c r="BN17" i="4" s="1"/>
  <c r="AN17" i="4"/>
  <c r="AO17" i="4" s="1"/>
  <c r="BJ17" i="4"/>
  <c r="U16" i="6" s="1"/>
  <c r="AZ17" i="4"/>
  <c r="S16" i="6" s="1"/>
  <c r="BZ17" i="4"/>
  <c r="I16" i="6" s="1"/>
  <c r="AC17" i="8"/>
  <c r="Y94" i="8"/>
  <c r="G20" i="4"/>
  <c r="I19" i="4"/>
  <c r="H19" i="4"/>
  <c r="C38" i="6"/>
  <c r="AB37" i="6"/>
  <c r="AA18" i="8" l="1"/>
  <c r="U19" i="4"/>
  <c r="S20" i="4"/>
  <c r="T19" i="4"/>
  <c r="W18" i="4"/>
  <c r="X18" i="4"/>
  <c r="V19" i="4"/>
  <c r="W95" i="8"/>
  <c r="Y95" i="8" s="1"/>
  <c r="L19" i="4"/>
  <c r="K19" i="4"/>
  <c r="J20" i="4"/>
  <c r="CV17" i="4"/>
  <c r="G16" i="6" s="1"/>
  <c r="AA95" i="8"/>
  <c r="AC95" i="8" s="1"/>
  <c r="AT18" i="8"/>
  <c r="BI18" i="8"/>
  <c r="BK18" i="8" s="1"/>
  <c r="AE18" i="8"/>
  <c r="CW16" i="4"/>
  <c r="DJ16" i="4"/>
  <c r="Y15" i="6"/>
  <c r="AE17" i="4"/>
  <c r="P16" i="6" s="1"/>
  <c r="V16" i="6" s="1"/>
  <c r="Y16" i="6" s="1"/>
  <c r="P20" i="4"/>
  <c r="R19" i="4"/>
  <c r="Q19" i="4"/>
  <c r="CS17" i="4"/>
  <c r="DA14" i="4"/>
  <c r="CZ14" i="4"/>
  <c r="CT15" i="4"/>
  <c r="CY15" i="4" s="1"/>
  <c r="M20" i="4"/>
  <c r="O19" i="4"/>
  <c r="N19" i="4"/>
  <c r="X15" i="6"/>
  <c r="DK16" i="4" s="1"/>
  <c r="AS94" i="8"/>
  <c r="AI16" i="6" s="1"/>
  <c r="O18" i="8"/>
  <c r="Q18" i="8" s="1"/>
  <c r="G18" i="8"/>
  <c r="I18" i="8" s="1"/>
  <c r="E19" i="8"/>
  <c r="W96" i="8" s="1"/>
  <c r="W18" i="8"/>
  <c r="Y18" i="8" s="1"/>
  <c r="K18" i="8"/>
  <c r="M18" i="8" s="1"/>
  <c r="BN18" i="8"/>
  <c r="BP18" i="8" s="1"/>
  <c r="BD18" i="8"/>
  <c r="BF18" i="8" s="1"/>
  <c r="AY18" i="8"/>
  <c r="BA18" i="8" s="1"/>
  <c r="AE95" i="8"/>
  <c r="AG95" i="8" s="1"/>
  <c r="AN95" i="8"/>
  <c r="AP95" i="8" s="1"/>
  <c r="K95" i="8"/>
  <c r="M95" i="8" s="1"/>
  <c r="G95" i="8"/>
  <c r="I95" i="8" s="1"/>
  <c r="S18" i="8"/>
  <c r="U18" i="8" s="1"/>
  <c r="S95" i="8"/>
  <c r="U95" i="8" s="1"/>
  <c r="O95" i="8"/>
  <c r="Q95" i="8" s="1"/>
  <c r="AQ18" i="8"/>
  <c r="C36" i="4"/>
  <c r="C37" i="4" s="1"/>
  <c r="C38" i="4" s="1"/>
  <c r="AC18" i="6"/>
  <c r="D18" i="6"/>
  <c r="D20" i="4"/>
  <c r="B16" i="6"/>
  <c r="AA16" i="6" s="1"/>
  <c r="B18" i="4"/>
  <c r="E17" i="6"/>
  <c r="AD17" i="6" s="1"/>
  <c r="E19" i="4"/>
  <c r="Y18" i="4"/>
  <c r="CV18" i="4" s="1"/>
  <c r="G17" i="6" s="1"/>
  <c r="BR17" i="8"/>
  <c r="AV18" i="8"/>
  <c r="AC18" i="8"/>
  <c r="BC18" i="4"/>
  <c r="BD18" i="4" s="1"/>
  <c r="BX18" i="4"/>
  <c r="BY18" i="4" s="1"/>
  <c r="BH18" i="4"/>
  <c r="BI18" i="4" s="1"/>
  <c r="AX18" i="4"/>
  <c r="AY18" i="4" s="1"/>
  <c r="BE18" i="4"/>
  <c r="T17" i="6" s="1"/>
  <c r="BZ18" i="4"/>
  <c r="I17" i="6" s="1"/>
  <c r="CO18" i="4"/>
  <c r="L17" i="6" s="1"/>
  <c r="CM18" i="4"/>
  <c r="CN18" i="4" s="1"/>
  <c r="AZ18" i="4"/>
  <c r="S17" i="6" s="1"/>
  <c r="AP18" i="4"/>
  <c r="Q17" i="6" s="1"/>
  <c r="CH18" i="4"/>
  <c r="CI18" i="4" s="1"/>
  <c r="AS18" i="4"/>
  <c r="AT18" i="4" s="1"/>
  <c r="BM18" i="4"/>
  <c r="BN18" i="4" s="1"/>
  <c r="CE18" i="4"/>
  <c r="J17" i="6" s="1"/>
  <c r="BU18" i="4"/>
  <c r="AU18" i="4"/>
  <c r="R17" i="6" s="1"/>
  <c r="CC18" i="4"/>
  <c r="CD18" i="4" s="1"/>
  <c r="AN18" i="4"/>
  <c r="AO18" i="4" s="1"/>
  <c r="CJ18" i="4"/>
  <c r="K17" i="6" s="1"/>
  <c r="AL19" i="4"/>
  <c r="BJ18" i="4"/>
  <c r="U17" i="6" s="1"/>
  <c r="H16" i="6"/>
  <c r="CW17" i="4"/>
  <c r="H20" i="4"/>
  <c r="I20" i="4"/>
  <c r="G21" i="4"/>
  <c r="C39" i="6"/>
  <c r="AB38" i="6"/>
  <c r="M16" i="6" l="1"/>
  <c r="X16" i="6" s="1"/>
  <c r="DK17" i="4" s="1"/>
  <c r="U20" i="4"/>
  <c r="S21" i="4"/>
  <c r="T20" i="4"/>
  <c r="DJ17" i="4"/>
  <c r="V20" i="4"/>
  <c r="W19" i="4"/>
  <c r="X19" i="4"/>
  <c r="K20" i="4"/>
  <c r="L20" i="4"/>
  <c r="J21" i="4"/>
  <c r="AT19" i="8"/>
  <c r="AA19" i="8"/>
  <c r="AA96" i="8"/>
  <c r="BI19" i="8"/>
  <c r="AO19" i="8"/>
  <c r="AQ19" i="8" s="1"/>
  <c r="AE19" i="8"/>
  <c r="AG18" i="8"/>
  <c r="BR18" i="8" s="1"/>
  <c r="AG17" i="6" s="1"/>
  <c r="AE18" i="4"/>
  <c r="P17" i="6" s="1"/>
  <c r="CT16" i="4"/>
  <c r="CY16" i="4" s="1"/>
  <c r="DA15" i="4"/>
  <c r="CZ15" i="4"/>
  <c r="P21" i="4"/>
  <c r="Q20" i="4"/>
  <c r="R20" i="4"/>
  <c r="M21" i="4"/>
  <c r="N20" i="4"/>
  <c r="O20" i="4"/>
  <c r="E20" i="8"/>
  <c r="AA97" i="8" s="1"/>
  <c r="O19" i="8"/>
  <c r="Q19" i="8" s="1"/>
  <c r="G19" i="8"/>
  <c r="I19" i="8" s="1"/>
  <c r="K19" i="8"/>
  <c r="M19" i="8" s="1"/>
  <c r="W19" i="8"/>
  <c r="Y19" i="8" s="1"/>
  <c r="BN19" i="8"/>
  <c r="BP19" i="8" s="1"/>
  <c r="BD19" i="8"/>
  <c r="BF19" i="8" s="1"/>
  <c r="AY19" i="8"/>
  <c r="BA19" i="8" s="1"/>
  <c r="AE96" i="8"/>
  <c r="AG96" i="8" s="1"/>
  <c r="K96" i="8"/>
  <c r="M96" i="8" s="1"/>
  <c r="S19" i="8"/>
  <c r="U19" i="8" s="1"/>
  <c r="G96" i="8"/>
  <c r="I96" i="8" s="1"/>
  <c r="AN96" i="8"/>
  <c r="AP96" i="8" s="1"/>
  <c r="O96" i="8"/>
  <c r="Q96" i="8" s="1"/>
  <c r="S96" i="8"/>
  <c r="U96" i="8" s="1"/>
  <c r="AA18" i="4"/>
  <c r="AG16" i="6"/>
  <c r="B17" i="6"/>
  <c r="AA17" i="6" s="1"/>
  <c r="B19" i="4"/>
  <c r="C39" i="4"/>
  <c r="C40" i="4" s="1"/>
  <c r="E20" i="4"/>
  <c r="E18" i="6"/>
  <c r="AD18" i="6" s="1"/>
  <c r="Y19" i="4"/>
  <c r="AA19" i="4" s="1"/>
  <c r="O18" i="6" s="1"/>
  <c r="D21" i="4"/>
  <c r="AC19" i="6"/>
  <c r="D19" i="6"/>
  <c r="AS95" i="8"/>
  <c r="AI17" i="6" s="1"/>
  <c r="AV19" i="8"/>
  <c r="AC96" i="8"/>
  <c r="AG19" i="8"/>
  <c r="AC19" i="8"/>
  <c r="BJ19" i="4"/>
  <c r="U18" i="6" s="1"/>
  <c r="AN19" i="4"/>
  <c r="AO19" i="4" s="1"/>
  <c r="CO19" i="4"/>
  <c r="L18" i="6" s="1"/>
  <c r="BZ19" i="4"/>
  <c r="I18" i="6" s="1"/>
  <c r="BH19" i="4"/>
  <c r="BI19" i="4" s="1"/>
  <c r="BE19" i="4"/>
  <c r="T18" i="6" s="1"/>
  <c r="AX19" i="4"/>
  <c r="AY19" i="4" s="1"/>
  <c r="BX19" i="4"/>
  <c r="BY19" i="4" s="1"/>
  <c r="CH19" i="4"/>
  <c r="CI19" i="4" s="1"/>
  <c r="AU19" i="4"/>
  <c r="R18" i="6" s="1"/>
  <c r="CM19" i="4"/>
  <c r="CN19" i="4" s="1"/>
  <c r="AL20" i="4"/>
  <c r="BC19" i="4"/>
  <c r="BD19" i="4" s="1"/>
  <c r="BM19" i="4"/>
  <c r="BN19" i="4" s="1"/>
  <c r="AS19" i="4"/>
  <c r="AT19" i="4" s="1"/>
  <c r="CC19" i="4"/>
  <c r="CD19" i="4" s="1"/>
  <c r="AP19" i="4"/>
  <c r="Q18" i="6" s="1"/>
  <c r="AZ19" i="4"/>
  <c r="S18" i="6" s="1"/>
  <c r="CJ19" i="4"/>
  <c r="K18" i="6" s="1"/>
  <c r="CE19" i="4"/>
  <c r="J18" i="6" s="1"/>
  <c r="BU19" i="4"/>
  <c r="H17" i="6"/>
  <c r="M17" i="6" s="1"/>
  <c r="CW18" i="4"/>
  <c r="BI20" i="8"/>
  <c r="BK19" i="8"/>
  <c r="W97" i="8"/>
  <c r="Y96" i="8"/>
  <c r="G22" i="4"/>
  <c r="H21" i="4"/>
  <c r="I21" i="4"/>
  <c r="AB39" i="6"/>
  <c r="C40" i="6"/>
  <c r="T21" i="4" l="1"/>
  <c r="U21" i="4"/>
  <c r="S22" i="4"/>
  <c r="V21" i="4"/>
  <c r="W20" i="4"/>
  <c r="X20" i="4"/>
  <c r="AA20" i="8"/>
  <c r="AC20" i="8" s="1"/>
  <c r="AT20" i="8"/>
  <c r="AE20" i="8"/>
  <c r="J22" i="4"/>
  <c r="K21" i="4"/>
  <c r="L21" i="4"/>
  <c r="AO20" i="8"/>
  <c r="AS96" i="8"/>
  <c r="AI18" i="6" s="1"/>
  <c r="AE19" i="4"/>
  <c r="P18" i="6" s="1"/>
  <c r="V18" i="6" s="1"/>
  <c r="N21" i="4"/>
  <c r="O21" i="4"/>
  <c r="M22" i="4"/>
  <c r="CT17" i="4"/>
  <c r="CY17" i="4" s="1"/>
  <c r="DA16" i="4"/>
  <c r="CZ16" i="4"/>
  <c r="BR19" i="8"/>
  <c r="AG18" i="6" s="1"/>
  <c r="CS19" i="4"/>
  <c r="O17" i="6"/>
  <c r="V17" i="6" s="1"/>
  <c r="Y17" i="6" s="1"/>
  <c r="CS18" i="4"/>
  <c r="P22" i="4"/>
  <c r="Q21" i="4"/>
  <c r="R21" i="4"/>
  <c r="G20" i="8"/>
  <c r="I20" i="8" s="1"/>
  <c r="O20" i="8"/>
  <c r="Q20" i="8" s="1"/>
  <c r="K20" i="8"/>
  <c r="M20" i="8" s="1"/>
  <c r="E21" i="8"/>
  <c r="BI21" i="8" s="1"/>
  <c r="W20" i="8"/>
  <c r="Y20" i="8" s="1"/>
  <c r="BN20" i="8"/>
  <c r="BP20" i="8" s="1"/>
  <c r="AY20" i="8"/>
  <c r="BA20" i="8" s="1"/>
  <c r="BD20" i="8"/>
  <c r="BF20" i="8" s="1"/>
  <c r="O97" i="8"/>
  <c r="Q97" i="8" s="1"/>
  <c r="AE97" i="8"/>
  <c r="AG97" i="8" s="1"/>
  <c r="G97" i="8"/>
  <c r="I97" i="8" s="1"/>
  <c r="K97" i="8"/>
  <c r="M97" i="8" s="1"/>
  <c r="S20" i="8"/>
  <c r="U20" i="8" s="1"/>
  <c r="AN97" i="8"/>
  <c r="AP97" i="8" s="1"/>
  <c r="S97" i="8"/>
  <c r="U97" i="8" s="1"/>
  <c r="DJ18" i="4"/>
  <c r="CV19" i="4"/>
  <c r="G18" i="6" s="1"/>
  <c r="AQ20" i="8"/>
  <c r="B18" i="6"/>
  <c r="AA18" i="6" s="1"/>
  <c r="B20" i="4"/>
  <c r="E21" i="4"/>
  <c r="Y20" i="4"/>
  <c r="AA20" i="4" s="1"/>
  <c r="O19" i="6" s="1"/>
  <c r="E19" i="6"/>
  <c r="AD19" i="6" s="1"/>
  <c r="D20" i="6"/>
  <c r="D22" i="4"/>
  <c r="AC20" i="6"/>
  <c r="C41" i="4"/>
  <c r="C42" i="4" s="1"/>
  <c r="C43" i="4" s="1"/>
  <c r="Y97" i="8"/>
  <c r="BK20" i="8"/>
  <c r="H18" i="6"/>
  <c r="CW19" i="4"/>
  <c r="AE21" i="8"/>
  <c r="AG20" i="8"/>
  <c r="AV20" i="8"/>
  <c r="AZ20" i="4"/>
  <c r="S19" i="6" s="1"/>
  <c r="CM20" i="4"/>
  <c r="CN20" i="4" s="1"/>
  <c r="CO20" i="4"/>
  <c r="L19" i="6" s="1"/>
  <c r="CE20" i="4"/>
  <c r="J19" i="6" s="1"/>
  <c r="BZ20" i="4"/>
  <c r="I19" i="6" s="1"/>
  <c r="BE20" i="4"/>
  <c r="T19" i="6" s="1"/>
  <c r="BM20" i="4"/>
  <c r="BN20" i="4" s="1"/>
  <c r="AX20" i="4"/>
  <c r="AY20" i="4" s="1"/>
  <c r="AN20" i="4"/>
  <c r="AO20" i="4" s="1"/>
  <c r="AP20" i="4"/>
  <c r="Q19" i="6" s="1"/>
  <c r="AL21" i="4"/>
  <c r="AU20" i="4"/>
  <c r="R19" i="6" s="1"/>
  <c r="AS20" i="4"/>
  <c r="AT20" i="4" s="1"/>
  <c r="CC20" i="4"/>
  <c r="CD20" i="4" s="1"/>
  <c r="BU20" i="4"/>
  <c r="BJ20" i="4"/>
  <c r="U19" i="6" s="1"/>
  <c r="BC20" i="4"/>
  <c r="BD20" i="4" s="1"/>
  <c r="BX20" i="4"/>
  <c r="BY20" i="4" s="1"/>
  <c r="CJ20" i="4"/>
  <c r="K19" i="6" s="1"/>
  <c r="CH20" i="4"/>
  <c r="CI20" i="4" s="1"/>
  <c r="BH20" i="4"/>
  <c r="BI20" i="4" s="1"/>
  <c r="AC97" i="8"/>
  <c r="AB40" i="6"/>
  <c r="C41" i="6"/>
  <c r="I22" i="4"/>
  <c r="G23" i="4"/>
  <c r="H22" i="4"/>
  <c r="AA98" i="8" l="1"/>
  <c r="S23" i="4"/>
  <c r="U22" i="4"/>
  <c r="T22" i="4"/>
  <c r="V22" i="4"/>
  <c r="W21" i="4"/>
  <c r="X21" i="4"/>
  <c r="L22" i="4"/>
  <c r="J23" i="4"/>
  <c r="K22" i="4"/>
  <c r="AS97" i="8"/>
  <c r="AI19" i="6" s="1"/>
  <c r="AT21" i="8"/>
  <c r="W98" i="8"/>
  <c r="AA21" i="8"/>
  <c r="AC21" i="8" s="1"/>
  <c r="M18" i="6"/>
  <c r="X18" i="6" s="1"/>
  <c r="DK19" i="4" s="1"/>
  <c r="P23" i="4"/>
  <c r="Q22" i="4"/>
  <c r="R22" i="4"/>
  <c r="M23" i="4"/>
  <c r="N22" i="4"/>
  <c r="O22" i="4"/>
  <c r="AE20" i="4"/>
  <c r="P19" i="6" s="1"/>
  <c r="V19" i="6" s="1"/>
  <c r="X17" i="6"/>
  <c r="DK18" i="4" s="1"/>
  <c r="DJ19" i="4"/>
  <c r="DA17" i="4"/>
  <c r="CZ17" i="4"/>
  <c r="CT18" i="4"/>
  <c r="CY18" i="4" s="1"/>
  <c r="CZ18" i="4" s="1"/>
  <c r="Y18" i="6"/>
  <c r="G21" i="8"/>
  <c r="I21" i="8" s="1"/>
  <c r="W21" i="8"/>
  <c r="Y21" i="8" s="1"/>
  <c r="O21" i="8"/>
  <c r="Q21" i="8" s="1"/>
  <c r="E22" i="8"/>
  <c r="AA99" i="8" s="1"/>
  <c r="K21" i="8"/>
  <c r="M21" i="8" s="1"/>
  <c r="BN21" i="8"/>
  <c r="BP21" i="8" s="1"/>
  <c r="BD21" i="8"/>
  <c r="AY21" i="8"/>
  <c r="BA21" i="8" s="1"/>
  <c r="G98" i="8"/>
  <c r="I98" i="8" s="1"/>
  <c r="BF21" i="8"/>
  <c r="AE98" i="8"/>
  <c r="AG98" i="8" s="1"/>
  <c r="AN98" i="8"/>
  <c r="AP98" i="8" s="1"/>
  <c r="S21" i="8"/>
  <c r="U21" i="8" s="1"/>
  <c r="O98" i="8"/>
  <c r="Q98" i="8" s="1"/>
  <c r="K98" i="8"/>
  <c r="M98" i="8" s="1"/>
  <c r="S98" i="8"/>
  <c r="U98" i="8" s="1"/>
  <c r="BR20" i="8"/>
  <c r="AO21" i="8"/>
  <c r="AQ21" i="8" s="1"/>
  <c r="CV20" i="4"/>
  <c r="G19" i="6" s="1"/>
  <c r="C44" i="4"/>
  <c r="C45" i="4" s="1"/>
  <c r="C46" i="4" s="1"/>
  <c r="E20" i="6"/>
  <c r="AD20" i="6" s="1"/>
  <c r="E22" i="4"/>
  <c r="Y21" i="4"/>
  <c r="AA21" i="4" s="1"/>
  <c r="O20" i="6" s="1"/>
  <c r="B19" i="6"/>
  <c r="AA19" i="6" s="1"/>
  <c r="B21" i="4"/>
  <c r="D21" i="6"/>
  <c r="D23" i="4"/>
  <c r="AC21" i="6"/>
  <c r="AG19" i="6"/>
  <c r="H19" i="6"/>
  <c r="CW20" i="4"/>
  <c r="BJ21" i="4"/>
  <c r="U20" i="6" s="1"/>
  <c r="BZ21" i="4"/>
  <c r="I20" i="6" s="1"/>
  <c r="CE21" i="4"/>
  <c r="J20" i="6" s="1"/>
  <c r="AL22" i="4"/>
  <c r="AU21" i="4"/>
  <c r="R20" i="6" s="1"/>
  <c r="AX21" i="4"/>
  <c r="AY21" i="4" s="1"/>
  <c r="BM21" i="4"/>
  <c r="BN21" i="4" s="1"/>
  <c r="BU21" i="4"/>
  <c r="CO21" i="4"/>
  <c r="L20" i="6" s="1"/>
  <c r="CC21" i="4"/>
  <c r="CD21" i="4" s="1"/>
  <c r="BE21" i="4"/>
  <c r="T20" i="6" s="1"/>
  <c r="BC21" i="4"/>
  <c r="BD21" i="4" s="1"/>
  <c r="AZ21" i="4"/>
  <c r="S20" i="6" s="1"/>
  <c r="CH21" i="4"/>
  <c r="CI21" i="4" s="1"/>
  <c r="AP21" i="4"/>
  <c r="Q20" i="6" s="1"/>
  <c r="CM21" i="4"/>
  <c r="CN21" i="4" s="1"/>
  <c r="AN21" i="4"/>
  <c r="AO21" i="4" s="1"/>
  <c r="CJ21" i="4"/>
  <c r="K20" i="6" s="1"/>
  <c r="AS21" i="4"/>
  <c r="AT21" i="4" s="1"/>
  <c r="BH21" i="4"/>
  <c r="BI21" i="4" s="1"/>
  <c r="BX21" i="4"/>
  <c r="BY21" i="4" s="1"/>
  <c r="Y98" i="8"/>
  <c r="DA18" i="4"/>
  <c r="BK21" i="8"/>
  <c r="AC98" i="8"/>
  <c r="AG21" i="8"/>
  <c r="AV21" i="8"/>
  <c r="I23" i="4"/>
  <c r="G24" i="4"/>
  <c r="H23" i="4"/>
  <c r="C42" i="6"/>
  <c r="AB41" i="6"/>
  <c r="S24" i="4" l="1"/>
  <c r="T23" i="4"/>
  <c r="U23" i="4"/>
  <c r="V23" i="4"/>
  <c r="X22" i="4"/>
  <c r="W22" i="4"/>
  <c r="AE22" i="8"/>
  <c r="AG22" i="8" s="1"/>
  <c r="BI22" i="8"/>
  <c r="CT19" i="4"/>
  <c r="CY19" i="4" s="1"/>
  <c r="CT20" i="4" s="1"/>
  <c r="CY20" i="4" s="1"/>
  <c r="W99" i="8"/>
  <c r="Y99" i="8" s="1"/>
  <c r="AT22" i="8"/>
  <c r="J24" i="4"/>
  <c r="K23" i="4"/>
  <c r="L23" i="4"/>
  <c r="AE21" i="4"/>
  <c r="P20" i="6" s="1"/>
  <c r="AO22" i="8"/>
  <c r="CS20" i="4"/>
  <c r="M24" i="4"/>
  <c r="N23" i="4"/>
  <c r="O23" i="4"/>
  <c r="CS21" i="4"/>
  <c r="AA22" i="8"/>
  <c r="AC22" i="8" s="1"/>
  <c r="P24" i="4"/>
  <c r="Q23" i="4"/>
  <c r="R23" i="4"/>
  <c r="DJ20" i="4"/>
  <c r="M19" i="6"/>
  <c r="X19" i="6" s="1"/>
  <c r="DK20" i="4" s="1"/>
  <c r="O22" i="8"/>
  <c r="Q22" i="8" s="1"/>
  <c r="E23" i="8"/>
  <c r="AE23" i="8" s="1"/>
  <c r="K22" i="8"/>
  <c r="M22" i="8" s="1"/>
  <c r="W22" i="8"/>
  <c r="Y22" i="8" s="1"/>
  <c r="G22" i="8"/>
  <c r="I22" i="8" s="1"/>
  <c r="BN22" i="8"/>
  <c r="BP22" i="8" s="1"/>
  <c r="BD22" i="8"/>
  <c r="BF22" i="8" s="1"/>
  <c r="AY22" i="8"/>
  <c r="BA22" i="8" s="1"/>
  <c r="K99" i="8"/>
  <c r="M99" i="8" s="1"/>
  <c r="G99" i="8"/>
  <c r="I99" i="8" s="1"/>
  <c r="AE99" i="8"/>
  <c r="AG99" i="8" s="1"/>
  <c r="O99" i="8"/>
  <c r="Q99" i="8" s="1"/>
  <c r="S22" i="8"/>
  <c r="U22" i="8" s="1"/>
  <c r="S99" i="8"/>
  <c r="U99" i="8" s="1"/>
  <c r="AN99" i="8"/>
  <c r="AP99" i="8" s="1"/>
  <c r="Y19" i="6"/>
  <c r="CV21" i="4"/>
  <c r="G20" i="6" s="1"/>
  <c r="AQ22" i="8"/>
  <c r="AS98" i="8"/>
  <c r="AI20" i="6" s="1"/>
  <c r="V20" i="6"/>
  <c r="Y22" i="4"/>
  <c r="AA22" i="4" s="1"/>
  <c r="O21" i="6" s="1"/>
  <c r="E23" i="4"/>
  <c r="E21" i="6"/>
  <c r="AD21" i="6" s="1"/>
  <c r="AC22" i="6"/>
  <c r="D24" i="4"/>
  <c r="D22" i="6"/>
  <c r="B20" i="6"/>
  <c r="AA20" i="6" s="1"/>
  <c r="B22" i="4"/>
  <c r="C47" i="4"/>
  <c r="BR21" i="8"/>
  <c r="AV22" i="8"/>
  <c r="AC99" i="8"/>
  <c r="BI23" i="8"/>
  <c r="BK22" i="8"/>
  <c r="H20" i="6"/>
  <c r="BU22" i="4"/>
  <c r="AU22" i="4"/>
  <c r="R21" i="6" s="1"/>
  <c r="AX22" i="4"/>
  <c r="AY22" i="4" s="1"/>
  <c r="AZ22" i="4"/>
  <c r="S21" i="6" s="1"/>
  <c r="BX22" i="4"/>
  <c r="BY22" i="4" s="1"/>
  <c r="CE22" i="4"/>
  <c r="J21" i="6" s="1"/>
  <c r="BC22" i="4"/>
  <c r="BD22" i="4" s="1"/>
  <c r="CM22" i="4"/>
  <c r="CN22" i="4" s="1"/>
  <c r="AL23" i="4"/>
  <c r="CO22" i="4"/>
  <c r="L21" i="6" s="1"/>
  <c r="CJ22" i="4"/>
  <c r="K21" i="6" s="1"/>
  <c r="AS22" i="4"/>
  <c r="AT22" i="4" s="1"/>
  <c r="BH22" i="4"/>
  <c r="BI22" i="4" s="1"/>
  <c r="BM22" i="4"/>
  <c r="BN22" i="4" s="1"/>
  <c r="BZ22" i="4"/>
  <c r="I21" i="6" s="1"/>
  <c r="CH22" i="4"/>
  <c r="CI22" i="4" s="1"/>
  <c r="AP22" i="4"/>
  <c r="Q21" i="6" s="1"/>
  <c r="CC22" i="4"/>
  <c r="CD22" i="4" s="1"/>
  <c r="BJ22" i="4"/>
  <c r="U21" i="6" s="1"/>
  <c r="AN22" i="4"/>
  <c r="AO22" i="4" s="1"/>
  <c r="BE22" i="4"/>
  <c r="T21" i="6" s="1"/>
  <c r="DA19" i="4"/>
  <c r="CZ19" i="4"/>
  <c r="C43" i="6"/>
  <c r="AB42" i="6"/>
  <c r="H24" i="4"/>
  <c r="I24" i="4"/>
  <c r="G25" i="4"/>
  <c r="T24" i="4" l="1"/>
  <c r="U24" i="4"/>
  <c r="S25" i="4"/>
  <c r="X23" i="4"/>
  <c r="V24" i="4"/>
  <c r="W23" i="4"/>
  <c r="Y20" i="6"/>
  <c r="W100" i="8"/>
  <c r="AO23" i="8"/>
  <c r="AT23" i="8"/>
  <c r="K24" i="4"/>
  <c r="J25" i="4"/>
  <c r="L24" i="4"/>
  <c r="AA23" i="8"/>
  <c r="AC23" i="8" s="1"/>
  <c r="CW21" i="4"/>
  <c r="AE22" i="4"/>
  <c r="P21" i="6" s="1"/>
  <c r="P25" i="4"/>
  <c r="Q24" i="4"/>
  <c r="R24" i="4"/>
  <c r="CS22" i="4"/>
  <c r="O24" i="4"/>
  <c r="N24" i="4"/>
  <c r="M25" i="4"/>
  <c r="M20" i="6"/>
  <c r="X20" i="6" s="1"/>
  <c r="DK21" i="4" s="1"/>
  <c r="AS99" i="8"/>
  <c r="AI21" i="6" s="1"/>
  <c r="E24" i="8"/>
  <c r="AO24" i="8" s="1"/>
  <c r="G23" i="8"/>
  <c r="I23" i="8" s="1"/>
  <c r="W23" i="8"/>
  <c r="Y23" i="8" s="1"/>
  <c r="O23" i="8"/>
  <c r="Q23" i="8" s="1"/>
  <c r="K23" i="8"/>
  <c r="M23" i="8" s="1"/>
  <c r="BN23" i="8"/>
  <c r="BP23" i="8" s="1"/>
  <c r="BD23" i="8"/>
  <c r="AY23" i="8"/>
  <c r="BA23" i="8" s="1"/>
  <c r="AN100" i="8"/>
  <c r="AP100" i="8" s="1"/>
  <c r="G100" i="8"/>
  <c r="I100" i="8" s="1"/>
  <c r="K100" i="8"/>
  <c r="M100" i="8" s="1"/>
  <c r="S100" i="8"/>
  <c r="U100" i="8" s="1"/>
  <c r="AE100" i="8"/>
  <c r="AG100" i="8" s="1"/>
  <c r="BF23" i="8"/>
  <c r="S23" i="8"/>
  <c r="U23" i="8" s="1"/>
  <c r="O100" i="8"/>
  <c r="Q100" i="8" s="1"/>
  <c r="AA100" i="8"/>
  <c r="AC100" i="8" s="1"/>
  <c r="DJ21" i="4"/>
  <c r="CV22" i="4"/>
  <c r="G21" i="6" s="1"/>
  <c r="AQ23" i="8"/>
  <c r="AG20" i="6"/>
  <c r="D23" i="6"/>
  <c r="D25" i="4"/>
  <c r="AC23" i="6"/>
  <c r="B21" i="6"/>
  <c r="AA21" i="6" s="1"/>
  <c r="B23" i="4"/>
  <c r="V21" i="6"/>
  <c r="C48" i="4"/>
  <c r="E24" i="4"/>
  <c r="Y23" i="4"/>
  <c r="AA23" i="4" s="1"/>
  <c r="O22" i="6" s="1"/>
  <c r="E22" i="6"/>
  <c r="AD22" i="6" s="1"/>
  <c r="BR22" i="8"/>
  <c r="AG21" i="6" s="1"/>
  <c r="AG23" i="8"/>
  <c r="AV23" i="8"/>
  <c r="Y100" i="8"/>
  <c r="DA20" i="4"/>
  <c r="CZ20" i="4"/>
  <c r="CT21" i="4"/>
  <c r="CY21" i="4" s="1"/>
  <c r="AP23" i="4"/>
  <c r="Q22" i="6" s="1"/>
  <c r="AS23" i="4"/>
  <c r="AT23" i="4" s="1"/>
  <c r="CJ23" i="4"/>
  <c r="K22" i="6" s="1"/>
  <c r="AX23" i="4"/>
  <c r="AY23" i="4" s="1"/>
  <c r="BJ23" i="4"/>
  <c r="U22" i="6" s="1"/>
  <c r="CM23" i="4"/>
  <c r="CN23" i="4" s="1"/>
  <c r="CE23" i="4"/>
  <c r="J22" i="6" s="1"/>
  <c r="AL24" i="4"/>
  <c r="BU23" i="4"/>
  <c r="AZ23" i="4"/>
  <c r="S22" i="6" s="1"/>
  <c r="CH23" i="4"/>
  <c r="CI23" i="4" s="1"/>
  <c r="AU23" i="4"/>
  <c r="R22" i="6" s="1"/>
  <c r="CC23" i="4"/>
  <c r="CD23" i="4" s="1"/>
  <c r="CO23" i="4"/>
  <c r="L22" i="6" s="1"/>
  <c r="BX23" i="4"/>
  <c r="BY23" i="4" s="1"/>
  <c r="BC23" i="4"/>
  <c r="BD23" i="4" s="1"/>
  <c r="AN23" i="4"/>
  <c r="AO23" i="4" s="1"/>
  <c r="BH23" i="4"/>
  <c r="BI23" i="4" s="1"/>
  <c r="BE23" i="4"/>
  <c r="T22" i="6" s="1"/>
  <c r="BZ23" i="4"/>
  <c r="I22" i="6" s="1"/>
  <c r="BM23" i="4"/>
  <c r="BN23" i="4" s="1"/>
  <c r="H21" i="6"/>
  <c r="BK23" i="8"/>
  <c r="C44" i="6"/>
  <c r="AB43" i="6"/>
  <c r="H25" i="4"/>
  <c r="I25" i="4"/>
  <c r="G26" i="4"/>
  <c r="T25" i="4" l="1"/>
  <c r="U25" i="4"/>
  <c r="S26" i="4"/>
  <c r="V25" i="4"/>
  <c r="W24" i="4"/>
  <c r="X24" i="4"/>
  <c r="L25" i="4"/>
  <c r="J26" i="4"/>
  <c r="K25" i="4"/>
  <c r="BI24" i="8"/>
  <c r="CW22" i="4"/>
  <c r="M21" i="6"/>
  <c r="X21" i="6" s="1"/>
  <c r="DK22" i="4" s="1"/>
  <c r="W101" i="8"/>
  <c r="AE24" i="8"/>
  <c r="AA101" i="8"/>
  <c r="AC101" i="8" s="1"/>
  <c r="AA24" i="8"/>
  <c r="AT24" i="8"/>
  <c r="AV24" i="8" s="1"/>
  <c r="BR23" i="8"/>
  <c r="AG22" i="6" s="1"/>
  <c r="M26" i="4"/>
  <c r="N25" i="4"/>
  <c r="O25" i="4"/>
  <c r="AE23" i="4"/>
  <c r="P26" i="4"/>
  <c r="Q25" i="4"/>
  <c r="R25" i="4"/>
  <c r="Y21" i="6"/>
  <c r="O24" i="8"/>
  <c r="Q24" i="8" s="1"/>
  <c r="W24" i="8"/>
  <c r="Y24" i="8" s="1"/>
  <c r="G24" i="8"/>
  <c r="I24" i="8" s="1"/>
  <c r="K24" i="8"/>
  <c r="M24" i="8" s="1"/>
  <c r="E25" i="8"/>
  <c r="AO25" i="8" s="1"/>
  <c r="BN24" i="8"/>
  <c r="BP24" i="8" s="1"/>
  <c r="AY24" i="8"/>
  <c r="BA24" i="8" s="1"/>
  <c r="BD24" i="8"/>
  <c r="G101" i="8"/>
  <c r="I101" i="8" s="1"/>
  <c r="AE101" i="8"/>
  <c r="AG101" i="8" s="1"/>
  <c r="BF24" i="8"/>
  <c r="O101" i="8"/>
  <c r="Q101" i="8" s="1"/>
  <c r="K101" i="8"/>
  <c r="M101" i="8" s="1"/>
  <c r="AN101" i="8"/>
  <c r="AP101" i="8" s="1"/>
  <c r="S24" i="8"/>
  <c r="U24" i="8" s="1"/>
  <c r="S101" i="8"/>
  <c r="U101" i="8" s="1"/>
  <c r="DJ22" i="4"/>
  <c r="AQ24" i="8"/>
  <c r="CV23" i="4"/>
  <c r="G22" i="6" s="1"/>
  <c r="C49" i="4"/>
  <c r="AC24" i="6"/>
  <c r="D24" i="6"/>
  <c r="D26" i="4"/>
  <c r="B22" i="6"/>
  <c r="AA22" i="6" s="1"/>
  <c r="B24" i="4"/>
  <c r="E25" i="4"/>
  <c r="Y24" i="4"/>
  <c r="AE24" i="4" s="1"/>
  <c r="P23" i="6" s="1"/>
  <c r="E23" i="6"/>
  <c r="AD23" i="6" s="1"/>
  <c r="AS100" i="8"/>
  <c r="AI22" i="6" s="1"/>
  <c r="H22" i="6"/>
  <c r="BK24" i="8"/>
  <c r="BH24" i="4"/>
  <c r="BI24" i="4" s="1"/>
  <c r="AP24" i="4"/>
  <c r="Q23" i="6" s="1"/>
  <c r="BU24" i="4"/>
  <c r="AX24" i="4"/>
  <c r="AY24" i="4" s="1"/>
  <c r="BZ24" i="4"/>
  <c r="I23" i="6" s="1"/>
  <c r="AU24" i="4"/>
  <c r="R23" i="6" s="1"/>
  <c r="BC24" i="4"/>
  <c r="BD24" i="4" s="1"/>
  <c r="CH24" i="4"/>
  <c r="CI24" i="4" s="1"/>
  <c r="CJ24" i="4"/>
  <c r="K23" i="6" s="1"/>
  <c r="BX24" i="4"/>
  <c r="BY24" i="4" s="1"/>
  <c r="AS24" i="4"/>
  <c r="AT24" i="4" s="1"/>
  <c r="CM24" i="4"/>
  <c r="CN24" i="4" s="1"/>
  <c r="CO24" i="4"/>
  <c r="L23" i="6" s="1"/>
  <c r="CC24" i="4"/>
  <c r="CD24" i="4" s="1"/>
  <c r="BE24" i="4"/>
  <c r="T23" i="6" s="1"/>
  <c r="BJ24" i="4"/>
  <c r="U23" i="6" s="1"/>
  <c r="CE24" i="4"/>
  <c r="J23" i="6" s="1"/>
  <c r="BM24" i="4"/>
  <c r="BN24" i="4" s="1"/>
  <c r="AZ24" i="4"/>
  <c r="S23" i="6" s="1"/>
  <c r="AN24" i="4"/>
  <c r="AO24" i="4" s="1"/>
  <c r="AL25" i="4"/>
  <c r="CZ21" i="4"/>
  <c r="CT22" i="4"/>
  <c r="CY22" i="4" s="1"/>
  <c r="DA21" i="4"/>
  <c r="AC24" i="8"/>
  <c r="AA25" i="8"/>
  <c r="Y101" i="8"/>
  <c r="AB44" i="6"/>
  <c r="C45" i="6"/>
  <c r="I26" i="4"/>
  <c r="G27" i="4"/>
  <c r="H26" i="4"/>
  <c r="T26" i="4" l="1"/>
  <c r="U26" i="4"/>
  <c r="S27" i="4"/>
  <c r="W102" i="8"/>
  <c r="AA102" i="8"/>
  <c r="X25" i="4"/>
  <c r="V26" i="4"/>
  <c r="W25" i="4"/>
  <c r="AE25" i="8"/>
  <c r="AG24" i="8"/>
  <c r="BR24" i="8" s="1"/>
  <c r="AG23" i="6" s="1"/>
  <c r="J27" i="4"/>
  <c r="K26" i="4"/>
  <c r="L26" i="4"/>
  <c r="AT25" i="8"/>
  <c r="DJ23" i="4"/>
  <c r="AA24" i="4"/>
  <c r="O23" i="6" s="1"/>
  <c r="V23" i="6" s="1"/>
  <c r="CW23" i="4"/>
  <c r="P22" i="6"/>
  <c r="V22" i="6" s="1"/>
  <c r="Y22" i="6" s="1"/>
  <c r="CS23" i="4"/>
  <c r="CV24" i="4"/>
  <c r="G23" i="6" s="1"/>
  <c r="P27" i="4"/>
  <c r="Q26" i="4"/>
  <c r="R26" i="4"/>
  <c r="N26" i="4"/>
  <c r="O26" i="4"/>
  <c r="M27" i="4"/>
  <c r="BI25" i="8"/>
  <c r="E26" i="8"/>
  <c r="AO26" i="8" s="1"/>
  <c r="O25" i="8"/>
  <c r="Q25" i="8" s="1"/>
  <c r="G25" i="8"/>
  <c r="I25" i="8" s="1"/>
  <c r="W25" i="8"/>
  <c r="Y25" i="8" s="1"/>
  <c r="K25" i="8"/>
  <c r="M25" i="8" s="1"/>
  <c r="BN25" i="8"/>
  <c r="BP25" i="8" s="1"/>
  <c r="BD25" i="8"/>
  <c r="AY25" i="8"/>
  <c r="BA25" i="8" s="1"/>
  <c r="AN102" i="8"/>
  <c r="AP102" i="8" s="1"/>
  <c r="G102" i="8"/>
  <c r="I102" i="8" s="1"/>
  <c r="S25" i="8"/>
  <c r="U25" i="8" s="1"/>
  <c r="K102" i="8"/>
  <c r="M102" i="8" s="1"/>
  <c r="O102" i="8"/>
  <c r="Q102" i="8" s="1"/>
  <c r="BF25" i="8"/>
  <c r="S102" i="8"/>
  <c r="U102" i="8" s="1"/>
  <c r="AE102" i="8"/>
  <c r="AG102" i="8" s="1"/>
  <c r="M22" i="6"/>
  <c r="AQ25" i="8"/>
  <c r="AS101" i="8"/>
  <c r="AI23" i="6" s="1"/>
  <c r="B23" i="6"/>
  <c r="AA23" i="6" s="1"/>
  <c r="B25" i="4"/>
  <c r="C50" i="4"/>
  <c r="C51" i="4" s="1"/>
  <c r="C52" i="4" s="1"/>
  <c r="D27" i="4"/>
  <c r="AC25" i="6"/>
  <c r="D25" i="6"/>
  <c r="E26" i="4"/>
  <c r="Y25" i="4"/>
  <c r="AA25" i="4" s="1"/>
  <c r="O24" i="6" s="1"/>
  <c r="E24" i="6"/>
  <c r="AD24" i="6" s="1"/>
  <c r="AV25" i="8"/>
  <c r="Y102" i="8"/>
  <c r="DA22" i="4"/>
  <c r="CT23" i="4"/>
  <c r="CY23" i="4" s="1"/>
  <c r="CZ22" i="4"/>
  <c r="CW24" i="4"/>
  <c r="H23" i="6"/>
  <c r="BK25" i="8"/>
  <c r="AC25" i="8"/>
  <c r="AG25" i="8"/>
  <c r="AC102" i="8"/>
  <c r="BJ25" i="4"/>
  <c r="U24" i="6" s="1"/>
  <c r="BH25" i="4"/>
  <c r="BI25" i="4" s="1"/>
  <c r="BM25" i="4"/>
  <c r="BN25" i="4" s="1"/>
  <c r="CC25" i="4"/>
  <c r="CD25" i="4" s="1"/>
  <c r="CH25" i="4"/>
  <c r="CI25" i="4" s="1"/>
  <c r="CM25" i="4"/>
  <c r="CN25" i="4" s="1"/>
  <c r="AZ25" i="4"/>
  <c r="S24" i="6" s="1"/>
  <c r="BZ25" i="4"/>
  <c r="I24" i="6" s="1"/>
  <c r="CE25" i="4"/>
  <c r="J24" i="6" s="1"/>
  <c r="AN25" i="4"/>
  <c r="AO25" i="4" s="1"/>
  <c r="BC25" i="4"/>
  <c r="BD25" i="4" s="1"/>
  <c r="AU25" i="4"/>
  <c r="R24" i="6" s="1"/>
  <c r="CO25" i="4"/>
  <c r="L24" i="6" s="1"/>
  <c r="BX25" i="4"/>
  <c r="BY25" i="4" s="1"/>
  <c r="AP25" i="4"/>
  <c r="Q24" i="6" s="1"/>
  <c r="AL26" i="4"/>
  <c r="BU25" i="4"/>
  <c r="AX25" i="4"/>
  <c r="AY25" i="4" s="1"/>
  <c r="BE25" i="4"/>
  <c r="T24" i="6" s="1"/>
  <c r="AS25" i="4"/>
  <c r="AT25" i="4" s="1"/>
  <c r="CJ25" i="4"/>
  <c r="K24" i="6" s="1"/>
  <c r="G28" i="4"/>
  <c r="H27" i="4"/>
  <c r="I27" i="4"/>
  <c r="AB45" i="6"/>
  <c r="C46" i="6"/>
  <c r="U27" i="4" l="1"/>
  <c r="S28" i="4"/>
  <c r="T27" i="4"/>
  <c r="W26" i="4"/>
  <c r="X26" i="4"/>
  <c r="V27" i="4"/>
  <c r="AE26" i="8"/>
  <c r="M23" i="6"/>
  <c r="X23" i="6" s="1"/>
  <c r="DK24" i="4" s="1"/>
  <c r="Y23" i="6"/>
  <c r="AA103" i="8"/>
  <c r="AC103" i="8" s="1"/>
  <c r="AA26" i="8"/>
  <c r="W103" i="8"/>
  <c r="Y103" i="8" s="1"/>
  <c r="L27" i="4"/>
  <c r="K27" i="4"/>
  <c r="J28" i="4"/>
  <c r="AS102" i="8"/>
  <c r="AI24" i="6" s="1"/>
  <c r="BI26" i="8"/>
  <c r="AT26" i="8"/>
  <c r="CV25" i="4"/>
  <c r="G24" i="6" s="1"/>
  <c r="CS24" i="4"/>
  <c r="X22" i="6"/>
  <c r="DK23" i="4" s="1"/>
  <c r="O27" i="4"/>
  <c r="M28" i="4"/>
  <c r="N27" i="4"/>
  <c r="AE25" i="4"/>
  <c r="P24" i="6" s="1"/>
  <c r="V24" i="6" s="1"/>
  <c r="R27" i="4"/>
  <c r="Q27" i="4"/>
  <c r="P28" i="4"/>
  <c r="W26" i="8"/>
  <c r="Y26" i="8" s="1"/>
  <c r="K26" i="8"/>
  <c r="M26" i="8" s="1"/>
  <c r="E27" i="8"/>
  <c r="AO27" i="8" s="1"/>
  <c r="G26" i="8"/>
  <c r="I26" i="8" s="1"/>
  <c r="O26" i="8"/>
  <c r="Q26" i="8" s="1"/>
  <c r="BN26" i="8"/>
  <c r="BP26" i="8" s="1"/>
  <c r="AY26" i="8"/>
  <c r="BA26" i="8" s="1"/>
  <c r="BD26" i="8"/>
  <c r="BF26" i="8"/>
  <c r="K103" i="8"/>
  <c r="M103" i="8" s="1"/>
  <c r="S103" i="8"/>
  <c r="U103" i="8" s="1"/>
  <c r="AE103" i="8"/>
  <c r="AG103" i="8" s="1"/>
  <c r="O103" i="8"/>
  <c r="Q103" i="8" s="1"/>
  <c r="AN103" i="8"/>
  <c r="AP103" i="8" s="1"/>
  <c r="G103" i="8"/>
  <c r="I103" i="8" s="1"/>
  <c r="S26" i="8"/>
  <c r="U26" i="8" s="1"/>
  <c r="AQ26" i="8"/>
  <c r="DJ24" i="4"/>
  <c r="C53" i="4"/>
  <c r="E27" i="4"/>
  <c r="E25" i="6"/>
  <c r="AD25" i="6" s="1"/>
  <c r="Y26" i="4"/>
  <c r="CV26" i="4" s="1"/>
  <c r="G25" i="6" s="1"/>
  <c r="BR25" i="8"/>
  <c r="AC26" i="6"/>
  <c r="D28" i="4"/>
  <c r="D26" i="6"/>
  <c r="B24" i="6"/>
  <c r="AA24" i="6" s="1"/>
  <c r="B26" i="4"/>
  <c r="AX26" i="4"/>
  <c r="AY26" i="4" s="1"/>
  <c r="AS26" i="4"/>
  <c r="AT26" i="4" s="1"/>
  <c r="CM26" i="4"/>
  <c r="CN26" i="4" s="1"/>
  <c r="BJ26" i="4"/>
  <c r="U25" i="6" s="1"/>
  <c r="BE26" i="4"/>
  <c r="T25" i="6" s="1"/>
  <c r="BH26" i="4"/>
  <c r="BI26" i="4" s="1"/>
  <c r="AL27" i="4"/>
  <c r="BZ26" i="4"/>
  <c r="I25" i="6" s="1"/>
  <c r="BU26" i="4"/>
  <c r="BX26" i="4"/>
  <c r="BY26" i="4" s="1"/>
  <c r="AP26" i="4"/>
  <c r="Q25" i="6" s="1"/>
  <c r="CH26" i="4"/>
  <c r="CI26" i="4" s="1"/>
  <c r="CO26" i="4"/>
  <c r="L25" i="6" s="1"/>
  <c r="BC26" i="4"/>
  <c r="BD26" i="4" s="1"/>
  <c r="BM26" i="4"/>
  <c r="BN26" i="4" s="1"/>
  <c r="CJ26" i="4"/>
  <c r="K25" i="6" s="1"/>
  <c r="AN26" i="4"/>
  <c r="AO26" i="4" s="1"/>
  <c r="CC26" i="4"/>
  <c r="CD26" i="4" s="1"/>
  <c r="AU26" i="4"/>
  <c r="R25" i="6" s="1"/>
  <c r="CE26" i="4"/>
  <c r="J25" i="6" s="1"/>
  <c r="AZ26" i="4"/>
  <c r="S25" i="6" s="1"/>
  <c r="AC26" i="8"/>
  <c r="AV26" i="8"/>
  <c r="AG26" i="8"/>
  <c r="BK26" i="8"/>
  <c r="CW25" i="4"/>
  <c r="H24" i="6"/>
  <c r="M24" i="6" s="1"/>
  <c r="DA23" i="4"/>
  <c r="CT24" i="4"/>
  <c r="CY24" i="4" s="1"/>
  <c r="CZ23" i="4"/>
  <c r="C47" i="6"/>
  <c r="AB46" i="6"/>
  <c r="H28" i="4"/>
  <c r="I28" i="4"/>
  <c r="G29" i="4"/>
  <c r="U28" i="4" l="1"/>
  <c r="S29" i="4"/>
  <c r="T28" i="4"/>
  <c r="X27" i="4"/>
  <c r="V28" i="4"/>
  <c r="W27" i="4"/>
  <c r="DJ25" i="4"/>
  <c r="L28" i="4"/>
  <c r="K28" i="4"/>
  <c r="J29" i="4"/>
  <c r="Y24" i="6"/>
  <c r="W104" i="8"/>
  <c r="AA27" i="8"/>
  <c r="X24" i="6"/>
  <c r="DK25" i="4" s="1"/>
  <c r="AT27" i="8"/>
  <c r="AA104" i="8"/>
  <c r="BI27" i="8"/>
  <c r="AE27" i="8"/>
  <c r="AG27" i="8" s="1"/>
  <c r="R28" i="4"/>
  <c r="Q28" i="4"/>
  <c r="P29" i="4"/>
  <c r="M29" i="4"/>
  <c r="N28" i="4"/>
  <c r="O28" i="4"/>
  <c r="AE26" i="4"/>
  <c r="P25" i="6" s="1"/>
  <c r="CS25" i="4"/>
  <c r="AG24" i="6"/>
  <c r="AS103" i="8"/>
  <c r="AI25" i="6" s="1"/>
  <c r="G27" i="8"/>
  <c r="I27" i="8" s="1"/>
  <c r="K27" i="8"/>
  <c r="M27" i="8" s="1"/>
  <c r="O27" i="8"/>
  <c r="Q27" i="8" s="1"/>
  <c r="E28" i="8"/>
  <c r="W105" i="8" s="1"/>
  <c r="W27" i="8"/>
  <c r="Y27" i="8" s="1"/>
  <c r="BN27" i="8"/>
  <c r="BP27" i="8" s="1"/>
  <c r="AY27" i="8"/>
  <c r="BD27" i="8"/>
  <c r="AE104" i="8"/>
  <c r="AG104" i="8" s="1"/>
  <c r="S27" i="8"/>
  <c r="U27" i="8" s="1"/>
  <c r="O104" i="8"/>
  <c r="Q104" i="8" s="1"/>
  <c r="BF27" i="8"/>
  <c r="BA27" i="8"/>
  <c r="AN104" i="8"/>
  <c r="AP104" i="8" s="1"/>
  <c r="K104" i="8"/>
  <c r="M104" i="8" s="1"/>
  <c r="G104" i="8"/>
  <c r="I104" i="8" s="1"/>
  <c r="S104" i="8"/>
  <c r="U104" i="8" s="1"/>
  <c r="AA26" i="4"/>
  <c r="AQ27" i="8"/>
  <c r="C54" i="4"/>
  <c r="C55" i="4" s="1"/>
  <c r="C56" i="4" s="1"/>
  <c r="E28" i="4"/>
  <c r="Y27" i="4"/>
  <c r="CV27" i="4" s="1"/>
  <c r="G26" i="6" s="1"/>
  <c r="E26" i="6"/>
  <c r="AD26" i="6" s="1"/>
  <c r="D27" i="6"/>
  <c r="D29" i="4"/>
  <c r="AC27" i="6"/>
  <c r="B25" i="6"/>
  <c r="AA25" i="6" s="1"/>
  <c r="B27" i="4"/>
  <c r="BR26" i="8"/>
  <c r="AG25" i="6" s="1"/>
  <c r="CZ24" i="4"/>
  <c r="CT25" i="4"/>
  <c r="DA24" i="4"/>
  <c r="BK27" i="8"/>
  <c r="H25" i="6"/>
  <c r="M25" i="6" s="1"/>
  <c r="CW26" i="4"/>
  <c r="Y104" i="8"/>
  <c r="AA28" i="8"/>
  <c r="AC27" i="8"/>
  <c r="AV27" i="8"/>
  <c r="AC104" i="8"/>
  <c r="BH27" i="4"/>
  <c r="BI27" i="4" s="1"/>
  <c r="BC27" i="4"/>
  <c r="BD27" i="4" s="1"/>
  <c r="AL28" i="4"/>
  <c r="BZ27" i="4"/>
  <c r="I26" i="6" s="1"/>
  <c r="BU27" i="4"/>
  <c r="AX27" i="4"/>
  <c r="AY27" i="4" s="1"/>
  <c r="CM27" i="4"/>
  <c r="CN27" i="4" s="1"/>
  <c r="BE27" i="4"/>
  <c r="T26" i="6" s="1"/>
  <c r="BX27" i="4"/>
  <c r="BY27" i="4" s="1"/>
  <c r="BM27" i="4"/>
  <c r="BN27" i="4" s="1"/>
  <c r="AP27" i="4"/>
  <c r="Q26" i="6" s="1"/>
  <c r="CJ27" i="4"/>
  <c r="K26" i="6" s="1"/>
  <c r="CE27" i="4"/>
  <c r="J26" i="6" s="1"/>
  <c r="BJ27" i="4"/>
  <c r="U26" i="6" s="1"/>
  <c r="AN27" i="4"/>
  <c r="AO27" i="4" s="1"/>
  <c r="CH27" i="4"/>
  <c r="CI27" i="4" s="1"/>
  <c r="CC27" i="4"/>
  <c r="CD27" i="4" s="1"/>
  <c r="AZ27" i="4"/>
  <c r="S26" i="6" s="1"/>
  <c r="AU27" i="4"/>
  <c r="R26" i="6" s="1"/>
  <c r="CO27" i="4"/>
  <c r="L26" i="6" s="1"/>
  <c r="AS27" i="4"/>
  <c r="AT27" i="4" s="1"/>
  <c r="H29" i="4"/>
  <c r="I29" i="4"/>
  <c r="G30" i="4"/>
  <c r="C48" i="6"/>
  <c r="AB47" i="6"/>
  <c r="U29" i="4" l="1"/>
  <c r="T29" i="4"/>
  <c r="S30" i="4"/>
  <c r="W28" i="4"/>
  <c r="X28" i="4"/>
  <c r="V29" i="4"/>
  <c r="J30" i="4"/>
  <c r="L29" i="4"/>
  <c r="K29" i="4"/>
  <c r="AT28" i="8"/>
  <c r="AE28" i="8"/>
  <c r="AA105" i="8"/>
  <c r="BI28" i="8"/>
  <c r="AO28" i="8"/>
  <c r="CY25" i="4"/>
  <c r="AE27" i="4"/>
  <c r="P26" i="6" s="1"/>
  <c r="N29" i="4"/>
  <c r="O29" i="4"/>
  <c r="M30" i="4"/>
  <c r="P30" i="4"/>
  <c r="R29" i="4"/>
  <c r="Q29" i="4"/>
  <c r="O25" i="6"/>
  <c r="V25" i="6" s="1"/>
  <c r="Y25" i="6" s="1"/>
  <c r="CS26" i="4"/>
  <c r="O28" i="8"/>
  <c r="Q28" i="8" s="1"/>
  <c r="W28" i="8"/>
  <c r="Y28" i="8" s="1"/>
  <c r="E29" i="8"/>
  <c r="AO29" i="8" s="1"/>
  <c r="G28" i="8"/>
  <c r="I28" i="8" s="1"/>
  <c r="K28" i="8"/>
  <c r="M28" i="8" s="1"/>
  <c r="BN28" i="8"/>
  <c r="BP28" i="8" s="1"/>
  <c r="BD28" i="8"/>
  <c r="AY28" i="8"/>
  <c r="O105" i="8"/>
  <c r="Q105" i="8" s="1"/>
  <c r="S105" i="8"/>
  <c r="U105" i="8" s="1"/>
  <c r="AN105" i="8"/>
  <c r="AP105" i="8" s="1"/>
  <c r="G105" i="8"/>
  <c r="I105" i="8" s="1"/>
  <c r="S28" i="8"/>
  <c r="U28" i="8" s="1"/>
  <c r="AE105" i="8"/>
  <c r="AG105" i="8" s="1"/>
  <c r="BF28" i="8"/>
  <c r="BA28" i="8"/>
  <c r="K105" i="8"/>
  <c r="M105" i="8" s="1"/>
  <c r="AA27" i="4"/>
  <c r="AS104" i="8"/>
  <c r="AI26" i="6" s="1"/>
  <c r="DJ26" i="4"/>
  <c r="AQ28" i="8"/>
  <c r="B26" i="6"/>
  <c r="AA26" i="6" s="1"/>
  <c r="B28" i="4"/>
  <c r="D30" i="4"/>
  <c r="AC28" i="6"/>
  <c r="D28" i="6"/>
  <c r="C57" i="4"/>
  <c r="C58" i="4" s="1"/>
  <c r="C59" i="4" s="1"/>
  <c r="C60" i="4" s="1"/>
  <c r="C61" i="4" s="1"/>
  <c r="C62" i="4" s="1"/>
  <c r="E29" i="4"/>
  <c r="Y28" i="4"/>
  <c r="AA28" i="4" s="1"/>
  <c r="O27" i="6" s="1"/>
  <c r="E27" i="6"/>
  <c r="AD27" i="6" s="1"/>
  <c r="BR27" i="8"/>
  <c r="AG26" i="6" s="1"/>
  <c r="AN28" i="4"/>
  <c r="AO28" i="4" s="1"/>
  <c r="CH28" i="4"/>
  <c r="CI28" i="4" s="1"/>
  <c r="CC28" i="4"/>
  <c r="CD28" i="4" s="1"/>
  <c r="AZ28" i="4"/>
  <c r="S27" i="6" s="1"/>
  <c r="AU28" i="4"/>
  <c r="R27" i="6" s="1"/>
  <c r="CO28" i="4"/>
  <c r="L27" i="6" s="1"/>
  <c r="BX28" i="4"/>
  <c r="BY28" i="4" s="1"/>
  <c r="AP28" i="4"/>
  <c r="Q27" i="6" s="1"/>
  <c r="CE28" i="4"/>
  <c r="J27" i="6" s="1"/>
  <c r="AX28" i="4"/>
  <c r="AY28" i="4" s="1"/>
  <c r="AS28" i="4"/>
  <c r="AT28" i="4" s="1"/>
  <c r="CM28" i="4"/>
  <c r="CN28" i="4" s="1"/>
  <c r="BJ28" i="4"/>
  <c r="U27" i="6" s="1"/>
  <c r="BE28" i="4"/>
  <c r="T27" i="6" s="1"/>
  <c r="CJ28" i="4"/>
  <c r="K27" i="6" s="1"/>
  <c r="BH28" i="4"/>
  <c r="BI28" i="4" s="1"/>
  <c r="BC28" i="4"/>
  <c r="BD28" i="4" s="1"/>
  <c r="AL29" i="4"/>
  <c r="BZ28" i="4"/>
  <c r="I27" i="6" s="1"/>
  <c r="BU28" i="4"/>
  <c r="BM28" i="4"/>
  <c r="BN28" i="4" s="1"/>
  <c r="AA29" i="8"/>
  <c r="AC28" i="8"/>
  <c r="AV28" i="8"/>
  <c r="AT29" i="8"/>
  <c r="Y105" i="8"/>
  <c r="W106" i="8"/>
  <c r="AG28" i="8"/>
  <c r="AE29" i="8"/>
  <c r="CW27" i="4"/>
  <c r="H26" i="6"/>
  <c r="M26" i="6" s="1"/>
  <c r="CT26" i="4"/>
  <c r="CY26" i="4" s="1"/>
  <c r="CZ25" i="4"/>
  <c r="DA25" i="4"/>
  <c r="AC105" i="8"/>
  <c r="AA106" i="8"/>
  <c r="BK28" i="8"/>
  <c r="BI29" i="8"/>
  <c r="AB48" i="6"/>
  <c r="C49" i="6"/>
  <c r="G31" i="4"/>
  <c r="H30" i="4"/>
  <c r="I30" i="4"/>
  <c r="T30" i="4" l="1"/>
  <c r="S31" i="4"/>
  <c r="U30" i="4"/>
  <c r="X29" i="4"/>
  <c r="V30" i="4"/>
  <c r="W29" i="4"/>
  <c r="K30" i="4"/>
  <c r="L30" i="4"/>
  <c r="J31" i="4"/>
  <c r="X25" i="6"/>
  <c r="DK26" i="4" s="1"/>
  <c r="AE28" i="4"/>
  <c r="P27" i="6" s="1"/>
  <c r="M31" i="4"/>
  <c r="N30" i="4"/>
  <c r="O30" i="4"/>
  <c r="CS28" i="4"/>
  <c r="O26" i="6"/>
  <c r="V26" i="6" s="1"/>
  <c r="Y26" i="6" s="1"/>
  <c r="CS27" i="4"/>
  <c r="Q30" i="4"/>
  <c r="R30" i="4"/>
  <c r="P31" i="4"/>
  <c r="G29" i="8"/>
  <c r="I29" i="8" s="1"/>
  <c r="O29" i="8"/>
  <c r="Q29" i="8" s="1"/>
  <c r="K29" i="8"/>
  <c r="M29" i="8" s="1"/>
  <c r="E30" i="8"/>
  <c r="AT30" i="8" s="1"/>
  <c r="W29" i="8"/>
  <c r="Y29" i="8" s="1"/>
  <c r="BN29" i="8"/>
  <c r="BP29" i="8" s="1"/>
  <c r="AY29" i="8"/>
  <c r="BD29" i="8"/>
  <c r="BF29" i="8" s="1"/>
  <c r="AE106" i="8"/>
  <c r="AG106" i="8" s="1"/>
  <c r="O106" i="8"/>
  <c r="Q106" i="8" s="1"/>
  <c r="G106" i="8"/>
  <c r="I106" i="8" s="1"/>
  <c r="S29" i="8"/>
  <c r="U29" i="8" s="1"/>
  <c r="BA29" i="8"/>
  <c r="K106" i="8"/>
  <c r="M106" i="8" s="1"/>
  <c r="AN106" i="8"/>
  <c r="AP106" i="8" s="1"/>
  <c r="S106" i="8"/>
  <c r="U106" i="8" s="1"/>
  <c r="AS105" i="8"/>
  <c r="AI27" i="6" s="1"/>
  <c r="CV28" i="4"/>
  <c r="G27" i="6" s="1"/>
  <c r="AQ29" i="8"/>
  <c r="V27" i="6"/>
  <c r="DJ27" i="4"/>
  <c r="Y29" i="4"/>
  <c r="AA29" i="4" s="1"/>
  <c r="O28" i="6" s="1"/>
  <c r="E30" i="4"/>
  <c r="E28" i="6"/>
  <c r="AD28" i="6" s="1"/>
  <c r="CV29" i="4"/>
  <c r="G28" i="6" s="1"/>
  <c r="B27" i="6"/>
  <c r="AA27" i="6" s="1"/>
  <c r="B29" i="4"/>
  <c r="C63" i="4"/>
  <c r="C64" i="4" s="1"/>
  <c r="D31" i="4"/>
  <c r="D29" i="6"/>
  <c r="AC29" i="6"/>
  <c r="BR28" i="8"/>
  <c r="AG29" i="8"/>
  <c r="AV29" i="8"/>
  <c r="AC106" i="8"/>
  <c r="AA107" i="8"/>
  <c r="DA26" i="4"/>
  <c r="CZ26" i="4"/>
  <c r="CT27" i="4"/>
  <c r="CY27" i="4" s="1"/>
  <c r="CW28" i="4"/>
  <c r="H27" i="6"/>
  <c r="Y106" i="8"/>
  <c r="BK29" i="8"/>
  <c r="AC29" i="8"/>
  <c r="BZ29" i="4"/>
  <c r="I28" i="6" s="1"/>
  <c r="BU29" i="4"/>
  <c r="AX29" i="4"/>
  <c r="AY29" i="4" s="1"/>
  <c r="AS29" i="4"/>
  <c r="AT29" i="4" s="1"/>
  <c r="CM29" i="4"/>
  <c r="CN29" i="4" s="1"/>
  <c r="AN29" i="4"/>
  <c r="AO29" i="4" s="1"/>
  <c r="AP29" i="4"/>
  <c r="Q28" i="6" s="1"/>
  <c r="CJ29" i="4"/>
  <c r="K28" i="6" s="1"/>
  <c r="CE29" i="4"/>
  <c r="J28" i="6" s="1"/>
  <c r="BH29" i="4"/>
  <c r="BI29" i="4" s="1"/>
  <c r="BC29" i="4"/>
  <c r="BD29" i="4" s="1"/>
  <c r="AL30" i="4"/>
  <c r="BE29" i="4"/>
  <c r="T28" i="6" s="1"/>
  <c r="AZ29" i="4"/>
  <c r="S28" i="6" s="1"/>
  <c r="AU29" i="4"/>
  <c r="R28" i="6" s="1"/>
  <c r="CO29" i="4"/>
  <c r="L28" i="6" s="1"/>
  <c r="BX29" i="4"/>
  <c r="BY29" i="4" s="1"/>
  <c r="BM29" i="4"/>
  <c r="BN29" i="4" s="1"/>
  <c r="BJ29" i="4"/>
  <c r="U28" i="6" s="1"/>
  <c r="CC29" i="4"/>
  <c r="CD29" i="4" s="1"/>
  <c r="CH29" i="4"/>
  <c r="CI29" i="4" s="1"/>
  <c r="C50" i="6"/>
  <c r="AB49" i="6"/>
  <c r="I31" i="4"/>
  <c r="G32" i="4"/>
  <c r="H31" i="4"/>
  <c r="S32" i="4" l="1"/>
  <c r="T31" i="4"/>
  <c r="U31" i="4"/>
  <c r="W30" i="4"/>
  <c r="X30" i="4"/>
  <c r="V31" i="4"/>
  <c r="W107" i="8"/>
  <c r="AE30" i="8"/>
  <c r="AA30" i="8"/>
  <c r="BI30" i="8"/>
  <c r="J32" i="4"/>
  <c r="L31" i="4"/>
  <c r="K31" i="4"/>
  <c r="DJ28" i="4"/>
  <c r="M27" i="6"/>
  <c r="X27" i="6" s="1"/>
  <c r="DK28" i="4" s="1"/>
  <c r="AS106" i="8"/>
  <c r="AI28" i="6" s="1"/>
  <c r="AE29" i="4"/>
  <c r="P28" i="6" s="1"/>
  <c r="V28" i="6" s="1"/>
  <c r="Y28" i="6" s="1"/>
  <c r="X26" i="6"/>
  <c r="DK27" i="4" s="1"/>
  <c r="R31" i="4"/>
  <c r="Q31" i="4"/>
  <c r="P32" i="4"/>
  <c r="O31" i="4"/>
  <c r="N31" i="4"/>
  <c r="M32" i="4"/>
  <c r="CS29" i="4"/>
  <c r="W30" i="8"/>
  <c r="Y30" i="8" s="1"/>
  <c r="G30" i="8"/>
  <c r="I30" i="8" s="1"/>
  <c r="K30" i="8"/>
  <c r="M30" i="8" s="1"/>
  <c r="E31" i="8"/>
  <c r="AA31" i="8" s="1"/>
  <c r="O30" i="8"/>
  <c r="Q30" i="8" s="1"/>
  <c r="BN30" i="8"/>
  <c r="BP30" i="8" s="1"/>
  <c r="BD30" i="8"/>
  <c r="BF30" i="8" s="1"/>
  <c r="AY30" i="8"/>
  <c r="S30" i="8"/>
  <c r="U30" i="8" s="1"/>
  <c r="S107" i="8"/>
  <c r="U107" i="8" s="1"/>
  <c r="AN107" i="8"/>
  <c r="AP107" i="8" s="1"/>
  <c r="BA30" i="8"/>
  <c r="O107" i="8"/>
  <c r="Q107" i="8" s="1"/>
  <c r="AE107" i="8"/>
  <c r="AG107" i="8" s="1"/>
  <c r="G107" i="8"/>
  <c r="I107" i="8" s="1"/>
  <c r="K107" i="8"/>
  <c r="M107" i="8" s="1"/>
  <c r="AO30" i="8"/>
  <c r="AQ30" i="8" s="1"/>
  <c r="Y27" i="6"/>
  <c r="AG27" i="6"/>
  <c r="B28" i="6"/>
  <c r="AA28" i="6" s="1"/>
  <c r="B30" i="4"/>
  <c r="D32" i="4"/>
  <c r="D30" i="6"/>
  <c r="AC30" i="6"/>
  <c r="C65" i="4"/>
  <c r="BR29" i="8"/>
  <c r="AG28" i="6" s="1"/>
  <c r="E31" i="4"/>
  <c r="Y30" i="4"/>
  <c r="CV30" i="4" s="1"/>
  <c r="G29" i="6" s="1"/>
  <c r="E29" i="6"/>
  <c r="AD29" i="6" s="1"/>
  <c r="AC30" i="8"/>
  <c r="AC107" i="8"/>
  <c r="CZ27" i="4"/>
  <c r="CT28" i="4"/>
  <c r="CY28" i="4" s="1"/>
  <c r="DA27" i="4"/>
  <c r="AG30" i="8"/>
  <c r="BH30" i="4"/>
  <c r="BI30" i="4" s="1"/>
  <c r="BC30" i="4"/>
  <c r="BD30" i="4" s="1"/>
  <c r="AL31" i="4"/>
  <c r="BZ30" i="4"/>
  <c r="I29" i="6" s="1"/>
  <c r="BU30" i="4"/>
  <c r="AP30" i="4"/>
  <c r="Q29" i="6" s="1"/>
  <c r="AN30" i="4"/>
  <c r="AO30" i="4" s="1"/>
  <c r="CH30" i="4"/>
  <c r="CI30" i="4" s="1"/>
  <c r="CC30" i="4"/>
  <c r="CD30" i="4" s="1"/>
  <c r="AZ30" i="4"/>
  <c r="S29" i="6" s="1"/>
  <c r="AU30" i="4"/>
  <c r="R29" i="6" s="1"/>
  <c r="CO30" i="4"/>
  <c r="L29" i="6" s="1"/>
  <c r="BX30" i="4"/>
  <c r="BY30" i="4" s="1"/>
  <c r="CJ30" i="4"/>
  <c r="K29" i="6" s="1"/>
  <c r="AX30" i="4"/>
  <c r="AY30" i="4" s="1"/>
  <c r="AS30" i="4"/>
  <c r="AT30" i="4" s="1"/>
  <c r="CM30" i="4"/>
  <c r="CN30" i="4" s="1"/>
  <c r="BJ30" i="4"/>
  <c r="U29" i="6" s="1"/>
  <c r="BE30" i="4"/>
  <c r="T29" i="6" s="1"/>
  <c r="BM30" i="4"/>
  <c r="BN30" i="4" s="1"/>
  <c r="CE30" i="4"/>
  <c r="J29" i="6" s="1"/>
  <c r="Y107" i="8"/>
  <c r="CW29" i="4"/>
  <c r="H28" i="6"/>
  <c r="M28" i="6" s="1"/>
  <c r="BK30" i="8"/>
  <c r="AV30" i="8"/>
  <c r="G33" i="4"/>
  <c r="H32" i="4"/>
  <c r="I32" i="4"/>
  <c r="C51" i="6"/>
  <c r="AB50" i="6"/>
  <c r="T32" i="4" l="1"/>
  <c r="U32" i="4"/>
  <c r="S33" i="4"/>
  <c r="W31" i="4"/>
  <c r="V32" i="4"/>
  <c r="X31" i="4"/>
  <c r="BI31" i="8"/>
  <c r="W108" i="8"/>
  <c r="Y108" i="8" s="1"/>
  <c r="AA108" i="8"/>
  <c r="AC108" i="8" s="1"/>
  <c r="K32" i="4"/>
  <c r="L32" i="4"/>
  <c r="J33" i="4"/>
  <c r="AE30" i="4"/>
  <c r="P29" i="6" s="1"/>
  <c r="AS107" i="8"/>
  <c r="AI29" i="6" s="1"/>
  <c r="N32" i="4"/>
  <c r="O32" i="4"/>
  <c r="M33" i="4"/>
  <c r="Q32" i="4"/>
  <c r="P33" i="4"/>
  <c r="R32" i="4"/>
  <c r="DJ29" i="4"/>
  <c r="AO31" i="8"/>
  <c r="AA30" i="4"/>
  <c r="AT31" i="8"/>
  <c r="AV31" i="8" s="1"/>
  <c r="X28" i="6"/>
  <c r="DK29" i="4" s="1"/>
  <c r="E32" i="8"/>
  <c r="AO32" i="8" s="1"/>
  <c r="W31" i="8"/>
  <c r="Y31" i="8" s="1"/>
  <c r="G31" i="8"/>
  <c r="I31" i="8" s="1"/>
  <c r="O31" i="8"/>
  <c r="Q31" i="8" s="1"/>
  <c r="K31" i="8"/>
  <c r="M31" i="8" s="1"/>
  <c r="BN31" i="8"/>
  <c r="BP31" i="8" s="1"/>
  <c r="AY31" i="8"/>
  <c r="BA31" i="8" s="1"/>
  <c r="BD31" i="8"/>
  <c r="BF31" i="8" s="1"/>
  <c r="G108" i="8"/>
  <c r="I108" i="8" s="1"/>
  <c r="AE108" i="8"/>
  <c r="AG108" i="8" s="1"/>
  <c r="S31" i="8"/>
  <c r="U31" i="8" s="1"/>
  <c r="AN108" i="8"/>
  <c r="AP108" i="8" s="1"/>
  <c r="S108" i="8"/>
  <c r="U108" i="8" s="1"/>
  <c r="K108" i="8"/>
  <c r="M108" i="8" s="1"/>
  <c r="O108" i="8"/>
  <c r="Q108" i="8" s="1"/>
  <c r="AE31" i="8"/>
  <c r="BR30" i="8"/>
  <c r="DJ30" i="4" s="1"/>
  <c r="AQ31" i="8"/>
  <c r="E30" i="6"/>
  <c r="AD30" i="6" s="1"/>
  <c r="E32" i="4"/>
  <c r="AE31" i="4"/>
  <c r="P30" i="6" s="1"/>
  <c r="Y31" i="4"/>
  <c r="AA31" i="4" s="1"/>
  <c r="O30" i="6" s="1"/>
  <c r="C66" i="4"/>
  <c r="D31" i="6"/>
  <c r="D33" i="4"/>
  <c r="AC31" i="6"/>
  <c r="B29" i="6"/>
  <c r="AA29" i="6" s="1"/>
  <c r="B31" i="4"/>
  <c r="AG29" i="6"/>
  <c r="CW30" i="4"/>
  <c r="H29" i="6"/>
  <c r="M29" i="6" s="1"/>
  <c r="CZ28" i="4"/>
  <c r="CT29" i="4"/>
  <c r="CY29" i="4" s="1"/>
  <c r="DA28" i="4"/>
  <c r="AC31" i="8"/>
  <c r="AG31" i="8"/>
  <c r="BK31" i="8"/>
  <c r="BX31" i="4"/>
  <c r="BY31" i="4" s="1"/>
  <c r="BM31" i="4"/>
  <c r="BN31" i="4" s="1"/>
  <c r="AP31" i="4"/>
  <c r="Q30" i="6" s="1"/>
  <c r="CJ31" i="4"/>
  <c r="K30" i="6" s="1"/>
  <c r="CE31" i="4"/>
  <c r="J30" i="6" s="1"/>
  <c r="AX31" i="4"/>
  <c r="AY31" i="4" s="1"/>
  <c r="BJ31" i="4"/>
  <c r="U30" i="6" s="1"/>
  <c r="BZ31" i="4"/>
  <c r="I30" i="6" s="1"/>
  <c r="AN31" i="4"/>
  <c r="AO31" i="4" s="1"/>
  <c r="CH31" i="4"/>
  <c r="CI31" i="4" s="1"/>
  <c r="CC31" i="4"/>
  <c r="CD31" i="4" s="1"/>
  <c r="AZ31" i="4"/>
  <c r="S30" i="6" s="1"/>
  <c r="AU31" i="4"/>
  <c r="R30" i="6" s="1"/>
  <c r="CO31" i="4"/>
  <c r="L30" i="6" s="1"/>
  <c r="CM31" i="4"/>
  <c r="CN31" i="4" s="1"/>
  <c r="BC31" i="4"/>
  <c r="BD31" i="4" s="1"/>
  <c r="AS31" i="4"/>
  <c r="AT31" i="4" s="1"/>
  <c r="BE31" i="4"/>
  <c r="T30" i="6" s="1"/>
  <c r="BH31" i="4"/>
  <c r="BI31" i="4" s="1"/>
  <c r="AL32" i="4"/>
  <c r="BU31" i="4"/>
  <c r="AA109" i="8"/>
  <c r="AB51" i="6"/>
  <c r="C52" i="6"/>
  <c r="H33" i="4"/>
  <c r="I33" i="4"/>
  <c r="G34" i="4"/>
  <c r="T33" i="4" l="1"/>
  <c r="U33" i="4"/>
  <c r="S34" i="4"/>
  <c r="X32" i="4"/>
  <c r="V33" i="4"/>
  <c r="W32" i="4"/>
  <c r="W109" i="8"/>
  <c r="Y109" i="8" s="1"/>
  <c r="J34" i="4"/>
  <c r="K33" i="4"/>
  <c r="L33" i="4"/>
  <c r="AA32" i="8"/>
  <c r="AC32" i="8" s="1"/>
  <c r="AT32" i="8"/>
  <c r="AS108" i="8"/>
  <c r="AI30" i="6" s="1"/>
  <c r="M34" i="4"/>
  <c r="N33" i="4"/>
  <c r="O33" i="4"/>
  <c r="CS31" i="4"/>
  <c r="O29" i="6"/>
  <c r="V29" i="6" s="1"/>
  <c r="Y29" i="6" s="1"/>
  <c r="CS30" i="4"/>
  <c r="Q33" i="4"/>
  <c r="R33" i="4"/>
  <c r="P34" i="4"/>
  <c r="BI32" i="8"/>
  <c r="AE32" i="8"/>
  <c r="G32" i="8"/>
  <c r="I32" i="8" s="1"/>
  <c r="O32" i="8"/>
  <c r="Q32" i="8" s="1"/>
  <c r="K32" i="8"/>
  <c r="M32" i="8" s="1"/>
  <c r="W32" i="8"/>
  <c r="Y32" i="8" s="1"/>
  <c r="E33" i="8"/>
  <c r="AO33" i="8" s="1"/>
  <c r="BN32" i="8"/>
  <c r="BP32" i="8" s="1"/>
  <c r="AY32" i="8"/>
  <c r="BA32" i="8" s="1"/>
  <c r="BD32" i="8"/>
  <c r="BF32" i="8" s="1"/>
  <c r="AE109" i="8"/>
  <c r="AG109" i="8" s="1"/>
  <c r="K109" i="8"/>
  <c r="M109" i="8" s="1"/>
  <c r="S32" i="8"/>
  <c r="U32" i="8" s="1"/>
  <c r="S109" i="8"/>
  <c r="U109" i="8" s="1"/>
  <c r="G109" i="8"/>
  <c r="I109" i="8" s="1"/>
  <c r="O109" i="8"/>
  <c r="Q109" i="8" s="1"/>
  <c r="AN109" i="8"/>
  <c r="AP109" i="8" s="1"/>
  <c r="CV31" i="4"/>
  <c r="G30" i="6" s="1"/>
  <c r="AQ32" i="8"/>
  <c r="BR31" i="8"/>
  <c r="AG30" i="6" s="1"/>
  <c r="B30" i="6"/>
  <c r="AA30" i="6" s="1"/>
  <c r="B32" i="4"/>
  <c r="Y32" i="4"/>
  <c r="AA32" i="4" s="1"/>
  <c r="O31" i="6" s="1"/>
  <c r="E33" i="4"/>
  <c r="E31" i="6"/>
  <c r="AD31" i="6" s="1"/>
  <c r="V30" i="6"/>
  <c r="D32" i="6"/>
  <c r="AC32" i="6"/>
  <c r="D34" i="4"/>
  <c r="C67" i="4"/>
  <c r="C68" i="4" s="1"/>
  <c r="H30" i="6"/>
  <c r="BK32" i="8"/>
  <c r="BX32" i="4"/>
  <c r="BY32" i="4" s="1"/>
  <c r="BM32" i="4"/>
  <c r="BN32" i="4" s="1"/>
  <c r="AP32" i="4"/>
  <c r="Q31" i="6" s="1"/>
  <c r="CJ32" i="4"/>
  <c r="K31" i="6" s="1"/>
  <c r="CE32" i="4"/>
  <c r="J31" i="6" s="1"/>
  <c r="CH32" i="4"/>
  <c r="CI32" i="4" s="1"/>
  <c r="AZ32" i="4"/>
  <c r="S31" i="6" s="1"/>
  <c r="CO32" i="4"/>
  <c r="L31" i="6" s="1"/>
  <c r="BU32" i="4"/>
  <c r="AN32" i="4"/>
  <c r="AO32" i="4" s="1"/>
  <c r="CC32" i="4"/>
  <c r="CD32" i="4" s="1"/>
  <c r="AU32" i="4"/>
  <c r="R31" i="6" s="1"/>
  <c r="AX32" i="4"/>
  <c r="AY32" i="4" s="1"/>
  <c r="AS32" i="4"/>
  <c r="AT32" i="4" s="1"/>
  <c r="CM32" i="4"/>
  <c r="CN32" i="4" s="1"/>
  <c r="BJ32" i="4"/>
  <c r="U31" i="6" s="1"/>
  <c r="BE32" i="4"/>
  <c r="T31" i="6" s="1"/>
  <c r="BC32" i="4"/>
  <c r="BD32" i="4" s="1"/>
  <c r="BH32" i="4"/>
  <c r="BI32" i="4" s="1"/>
  <c r="AL33" i="4"/>
  <c r="BZ32" i="4"/>
  <c r="I31" i="6" s="1"/>
  <c r="AG32" i="8"/>
  <c r="AV32" i="8"/>
  <c r="AT33" i="8"/>
  <c r="DA29" i="4"/>
  <c r="CT30" i="4"/>
  <c r="CY30" i="4" s="1"/>
  <c r="CZ29" i="4"/>
  <c r="AC109" i="8"/>
  <c r="AA110" i="8"/>
  <c r="AA33" i="8"/>
  <c r="C53" i="6"/>
  <c r="AB52" i="6"/>
  <c r="I34" i="4"/>
  <c r="G35" i="4"/>
  <c r="H34" i="4"/>
  <c r="T34" i="4" l="1"/>
  <c r="U34" i="4"/>
  <c r="S35" i="4"/>
  <c r="X33" i="4"/>
  <c r="V34" i="4"/>
  <c r="W33" i="4"/>
  <c r="W110" i="8"/>
  <c r="L34" i="4"/>
  <c r="J35" i="4"/>
  <c r="K34" i="4"/>
  <c r="AE33" i="8"/>
  <c r="AG33" i="8" s="1"/>
  <c r="AE32" i="4"/>
  <c r="P31" i="6" s="1"/>
  <c r="V31" i="6" s="1"/>
  <c r="X29" i="6"/>
  <c r="DK30" i="4" s="1"/>
  <c r="Q34" i="4"/>
  <c r="P35" i="4"/>
  <c r="R34" i="4"/>
  <c r="N34" i="4"/>
  <c r="O34" i="4"/>
  <c r="M35" i="4"/>
  <c r="BI33" i="8"/>
  <c r="BK33" i="8" s="1"/>
  <c r="DJ31" i="4"/>
  <c r="G33" i="8"/>
  <c r="I33" i="8" s="1"/>
  <c r="O33" i="8"/>
  <c r="Q33" i="8" s="1"/>
  <c r="E34" i="8"/>
  <c r="W111" i="8" s="1"/>
  <c r="W33" i="8"/>
  <c r="Y33" i="8" s="1"/>
  <c r="K33" i="8"/>
  <c r="M33" i="8" s="1"/>
  <c r="BN33" i="8"/>
  <c r="BP33" i="8" s="1"/>
  <c r="AY33" i="8"/>
  <c r="BA33" i="8" s="1"/>
  <c r="BD33" i="8"/>
  <c r="AN110" i="8"/>
  <c r="AP110" i="8" s="1"/>
  <c r="S33" i="8"/>
  <c r="U33" i="8" s="1"/>
  <c r="G110" i="8"/>
  <c r="I110" i="8" s="1"/>
  <c r="AE110" i="8"/>
  <c r="AG110" i="8" s="1"/>
  <c r="K110" i="8"/>
  <c r="M110" i="8" s="1"/>
  <c r="S110" i="8"/>
  <c r="U110" i="8" s="1"/>
  <c r="BF33" i="8"/>
  <c r="O110" i="8"/>
  <c r="Q110" i="8" s="1"/>
  <c r="M30" i="6"/>
  <c r="X30" i="6" s="1"/>
  <c r="DK31" i="4" s="1"/>
  <c r="CW31" i="4"/>
  <c r="Y30" i="6"/>
  <c r="CV32" i="4"/>
  <c r="G31" i="6" s="1"/>
  <c r="AS109" i="8"/>
  <c r="AI31" i="6" s="1"/>
  <c r="AQ33" i="8"/>
  <c r="E34" i="4"/>
  <c r="E32" i="6"/>
  <c r="AD32" i="6" s="1"/>
  <c r="Y33" i="4"/>
  <c r="AA33" i="4" s="1"/>
  <c r="O32" i="6" s="1"/>
  <c r="B31" i="6"/>
  <c r="AA31" i="6" s="1"/>
  <c r="B33" i="4"/>
  <c r="D33" i="6"/>
  <c r="D35" i="4"/>
  <c r="AC33" i="6"/>
  <c r="C69" i="4"/>
  <c r="C70" i="4" s="1"/>
  <c r="BR32" i="8"/>
  <c r="DJ32" i="4" s="1"/>
  <c r="Y110" i="8"/>
  <c r="AC33" i="8"/>
  <c r="AA34" i="8"/>
  <c r="CZ30" i="4"/>
  <c r="CT31" i="4"/>
  <c r="CY31" i="4" s="1"/>
  <c r="DA30" i="4"/>
  <c r="AV33" i="8"/>
  <c r="H31" i="6"/>
  <c r="CW32" i="4"/>
  <c r="AC110" i="8"/>
  <c r="AZ33" i="4"/>
  <c r="S32" i="6" s="1"/>
  <c r="AU33" i="4"/>
  <c r="R32" i="6" s="1"/>
  <c r="CO33" i="4"/>
  <c r="L32" i="6" s="1"/>
  <c r="BX33" i="4"/>
  <c r="BY33" i="4" s="1"/>
  <c r="BM33" i="4"/>
  <c r="BN33" i="4" s="1"/>
  <c r="BJ33" i="4"/>
  <c r="U32" i="6" s="1"/>
  <c r="BE33" i="4"/>
  <c r="T32" i="6" s="1"/>
  <c r="AN33" i="4"/>
  <c r="AO33" i="4" s="1"/>
  <c r="CH33" i="4"/>
  <c r="CI33" i="4" s="1"/>
  <c r="CC33" i="4"/>
  <c r="CD33" i="4" s="1"/>
  <c r="BZ33" i="4"/>
  <c r="I32" i="6" s="1"/>
  <c r="BU33" i="4"/>
  <c r="AX33" i="4"/>
  <c r="AY33" i="4" s="1"/>
  <c r="AS33" i="4"/>
  <c r="AT33" i="4" s="1"/>
  <c r="CM33" i="4"/>
  <c r="CN33" i="4" s="1"/>
  <c r="AP33" i="4"/>
  <c r="Q32" i="6" s="1"/>
  <c r="CJ33" i="4"/>
  <c r="K32" i="6" s="1"/>
  <c r="CE33" i="4"/>
  <c r="J32" i="6" s="1"/>
  <c r="BH33" i="4"/>
  <c r="BI33" i="4" s="1"/>
  <c r="BC33" i="4"/>
  <c r="BD33" i="4" s="1"/>
  <c r="AL34" i="4"/>
  <c r="AB53" i="6"/>
  <c r="C54" i="6"/>
  <c r="I35" i="4"/>
  <c r="G36" i="4"/>
  <c r="H35" i="4"/>
  <c r="U35" i="4" l="1"/>
  <c r="S36" i="4"/>
  <c r="T35" i="4"/>
  <c r="X34" i="4"/>
  <c r="V35" i="4"/>
  <c r="W34" i="4"/>
  <c r="L35" i="4"/>
  <c r="J36" i="4"/>
  <c r="K35" i="4"/>
  <c r="AA111" i="8"/>
  <c r="AC111" i="8" s="1"/>
  <c r="AT34" i="8"/>
  <c r="BI34" i="8"/>
  <c r="CS32" i="4"/>
  <c r="CV33" i="4"/>
  <c r="G32" i="6" s="1"/>
  <c r="AE33" i="4"/>
  <c r="P32" i="6" s="1"/>
  <c r="AE34" i="8"/>
  <c r="N35" i="4"/>
  <c r="O35" i="4"/>
  <c r="M36" i="4"/>
  <c r="Q35" i="4"/>
  <c r="P36" i="4"/>
  <c r="R35" i="4"/>
  <c r="M31" i="6"/>
  <c r="AG31" i="6"/>
  <c r="K34" i="8"/>
  <c r="M34" i="8" s="1"/>
  <c r="W34" i="8"/>
  <c r="Y34" i="8" s="1"/>
  <c r="E35" i="8"/>
  <c r="AE35" i="8" s="1"/>
  <c r="G34" i="8"/>
  <c r="I34" i="8" s="1"/>
  <c r="O34" i="8"/>
  <c r="Q34" i="8" s="1"/>
  <c r="BN34" i="8"/>
  <c r="BP34" i="8" s="1"/>
  <c r="BD34" i="8"/>
  <c r="AY34" i="8"/>
  <c r="BA34" i="8" s="1"/>
  <c r="S111" i="8"/>
  <c r="U111" i="8" s="1"/>
  <c r="AE111" i="8"/>
  <c r="AG111" i="8" s="1"/>
  <c r="S34" i="8"/>
  <c r="U34" i="8" s="1"/>
  <c r="O111" i="8"/>
  <c r="Q111" i="8" s="1"/>
  <c r="K111" i="8"/>
  <c r="M111" i="8" s="1"/>
  <c r="G111" i="8"/>
  <c r="I111" i="8" s="1"/>
  <c r="AN111" i="8"/>
  <c r="AP111" i="8" s="1"/>
  <c r="BF34" i="8"/>
  <c r="AO34" i="8"/>
  <c r="AQ34" i="8" s="1"/>
  <c r="Y31" i="6"/>
  <c r="X31" i="6"/>
  <c r="DK32" i="4" s="1"/>
  <c r="B32" i="6"/>
  <c r="AA32" i="6" s="1"/>
  <c r="B34" i="4"/>
  <c r="D36" i="4"/>
  <c r="D34" i="6"/>
  <c r="AC34" i="6"/>
  <c r="V32" i="6"/>
  <c r="AS110" i="8"/>
  <c r="AI32" i="6" s="1"/>
  <c r="C71" i="4"/>
  <c r="C72" i="4" s="1"/>
  <c r="C73" i="4" s="1"/>
  <c r="C74" i="4" s="1"/>
  <c r="C75" i="4" s="1"/>
  <c r="C76" i="4" s="1"/>
  <c r="C77" i="4" s="1"/>
  <c r="C78" i="4" s="1"/>
  <c r="E33" i="6"/>
  <c r="AD33" i="6" s="1"/>
  <c r="E35" i="4"/>
  <c r="Y34" i="4"/>
  <c r="AA34" i="4" s="1"/>
  <c r="O33" i="6" s="1"/>
  <c r="BR33" i="8"/>
  <c r="AG32" i="6" s="1"/>
  <c r="CW33" i="4"/>
  <c r="H32" i="6"/>
  <c r="DA31" i="4"/>
  <c r="CZ31" i="4"/>
  <c r="CT32" i="4"/>
  <c r="CY32" i="4" s="1"/>
  <c r="AG34" i="8"/>
  <c r="Y111" i="8"/>
  <c r="W112" i="8"/>
  <c r="AA112" i="8"/>
  <c r="AV34" i="8"/>
  <c r="BI35" i="8"/>
  <c r="BK34" i="8"/>
  <c r="AC34" i="8"/>
  <c r="AP34" i="4"/>
  <c r="Q33" i="6" s="1"/>
  <c r="CJ34" i="4"/>
  <c r="K33" i="6" s="1"/>
  <c r="CE34" i="4"/>
  <c r="J33" i="6" s="1"/>
  <c r="BH34" i="4"/>
  <c r="BI34" i="4" s="1"/>
  <c r="BC34" i="4"/>
  <c r="BD34" i="4" s="1"/>
  <c r="AL35" i="4"/>
  <c r="AU34" i="4"/>
  <c r="R33" i="6" s="1"/>
  <c r="AZ34" i="4"/>
  <c r="S33" i="6" s="1"/>
  <c r="BX34" i="4"/>
  <c r="BY34" i="4" s="1"/>
  <c r="BM34" i="4"/>
  <c r="BN34" i="4" s="1"/>
  <c r="BJ34" i="4"/>
  <c r="U33" i="6" s="1"/>
  <c r="BE34" i="4"/>
  <c r="T33" i="6" s="1"/>
  <c r="AN34" i="4"/>
  <c r="AO34" i="4" s="1"/>
  <c r="CH34" i="4"/>
  <c r="CI34" i="4" s="1"/>
  <c r="CC34" i="4"/>
  <c r="CD34" i="4" s="1"/>
  <c r="BZ34" i="4"/>
  <c r="I33" i="6" s="1"/>
  <c r="BU34" i="4"/>
  <c r="AX34" i="4"/>
  <c r="AY34" i="4" s="1"/>
  <c r="AS34" i="4"/>
  <c r="AT34" i="4" s="1"/>
  <c r="CM34" i="4"/>
  <c r="CN34" i="4" s="1"/>
  <c r="CO34" i="4"/>
  <c r="L33" i="6" s="1"/>
  <c r="C55" i="6"/>
  <c r="AB54" i="6"/>
  <c r="G37" i="4"/>
  <c r="H36" i="4"/>
  <c r="I36" i="4"/>
  <c r="T36" i="4" l="1"/>
  <c r="S37" i="4"/>
  <c r="U36" i="4"/>
  <c r="V36" i="4"/>
  <c r="X35" i="4"/>
  <c r="W35" i="4"/>
  <c r="M32" i="6"/>
  <c r="Y32" i="6"/>
  <c r="L36" i="4"/>
  <c r="J37" i="4"/>
  <c r="K36" i="4"/>
  <c r="AA35" i="8"/>
  <c r="CS33" i="4"/>
  <c r="AE34" i="4"/>
  <c r="P33" i="6" s="1"/>
  <c r="V33" i="6" s="1"/>
  <c r="AO35" i="8"/>
  <c r="M37" i="4"/>
  <c r="O36" i="4"/>
  <c r="N36" i="4"/>
  <c r="P37" i="4"/>
  <c r="R36" i="4"/>
  <c r="Q36" i="4"/>
  <c r="AT35" i="8"/>
  <c r="DJ33" i="4"/>
  <c r="G35" i="8"/>
  <c r="I35" i="8" s="1"/>
  <c r="E36" i="8"/>
  <c r="AA113" i="8" s="1"/>
  <c r="W35" i="8"/>
  <c r="Y35" i="8" s="1"/>
  <c r="K35" i="8"/>
  <c r="M35" i="8" s="1"/>
  <c r="O35" i="8"/>
  <c r="Q35" i="8" s="1"/>
  <c r="BN35" i="8"/>
  <c r="BP35" i="8" s="1"/>
  <c r="BD35" i="8"/>
  <c r="AY35" i="8"/>
  <c r="BA35" i="8" s="1"/>
  <c r="O112" i="8"/>
  <c r="Q112" i="8" s="1"/>
  <c r="AE112" i="8"/>
  <c r="AG112" i="8" s="1"/>
  <c r="S35" i="8"/>
  <c r="U35" i="8" s="1"/>
  <c r="K112" i="8"/>
  <c r="M112" i="8" s="1"/>
  <c r="S112" i="8"/>
  <c r="U112" i="8" s="1"/>
  <c r="BF35" i="8"/>
  <c r="AN112" i="8"/>
  <c r="AP112" i="8" s="1"/>
  <c r="G112" i="8"/>
  <c r="I112" i="8" s="1"/>
  <c r="CV34" i="4"/>
  <c r="G33" i="6" s="1"/>
  <c r="AS111" i="8"/>
  <c r="AI33" i="6" s="1"/>
  <c r="AQ35" i="8"/>
  <c r="X32" i="6"/>
  <c r="DK33" i="4" s="1"/>
  <c r="C79" i="4"/>
  <c r="C80" i="4" s="1"/>
  <c r="E36" i="4"/>
  <c r="E34" i="6"/>
  <c r="AD34" i="6" s="1"/>
  <c r="Y35" i="4"/>
  <c r="AA35" i="4" s="1"/>
  <c r="O34" i="6" s="1"/>
  <c r="AC35" i="6"/>
  <c r="D37" i="4"/>
  <c r="D35" i="6"/>
  <c r="B33" i="6"/>
  <c r="AA33" i="6" s="1"/>
  <c r="B35" i="4"/>
  <c r="BR34" i="8"/>
  <c r="AC112" i="8"/>
  <c r="CE35" i="4"/>
  <c r="J34" i="6" s="1"/>
  <c r="AL36" i="4"/>
  <c r="AS35" i="4"/>
  <c r="AT35" i="4" s="1"/>
  <c r="CM35" i="4"/>
  <c r="CN35" i="4" s="1"/>
  <c r="AZ35" i="4"/>
  <c r="S34" i="6" s="1"/>
  <c r="AU35" i="4"/>
  <c r="R34" i="6" s="1"/>
  <c r="AP35" i="4"/>
  <c r="Q34" i="6" s="1"/>
  <c r="AN35" i="4"/>
  <c r="AO35" i="4" s="1"/>
  <c r="BC35" i="4"/>
  <c r="BD35" i="4" s="1"/>
  <c r="BZ35" i="4"/>
  <c r="I34" i="6" s="1"/>
  <c r="BE35" i="4"/>
  <c r="T34" i="6" s="1"/>
  <c r="BH35" i="4"/>
  <c r="BI35" i="4" s="1"/>
  <c r="BX35" i="4"/>
  <c r="BY35" i="4" s="1"/>
  <c r="BU35" i="4"/>
  <c r="CJ35" i="4"/>
  <c r="K34" i="6" s="1"/>
  <c r="CO35" i="4"/>
  <c r="L34" i="6" s="1"/>
  <c r="AX35" i="4"/>
  <c r="AY35" i="4" s="1"/>
  <c r="BM35" i="4"/>
  <c r="BN35" i="4" s="1"/>
  <c r="CH35" i="4"/>
  <c r="CI35" i="4" s="1"/>
  <c r="BJ35" i="4"/>
  <c r="U34" i="6" s="1"/>
  <c r="CC35" i="4"/>
  <c r="CD35" i="4" s="1"/>
  <c r="Y112" i="8"/>
  <c r="W113" i="8"/>
  <c r="CZ32" i="4"/>
  <c r="CT33" i="4"/>
  <c r="CY33" i="4" s="1"/>
  <c r="DA32" i="4"/>
  <c r="BK35" i="8"/>
  <c r="AV35" i="8"/>
  <c r="H33" i="6"/>
  <c r="M33" i="6" s="1"/>
  <c r="CW34" i="4"/>
  <c r="AC35" i="8"/>
  <c r="AG35" i="8"/>
  <c r="H37" i="4"/>
  <c r="I37" i="4"/>
  <c r="G38" i="4"/>
  <c r="C56" i="6"/>
  <c r="AB55" i="6"/>
  <c r="T37" i="4" l="1"/>
  <c r="U37" i="4"/>
  <c r="S38" i="4"/>
  <c r="W36" i="4"/>
  <c r="X36" i="4"/>
  <c r="V37" i="4"/>
  <c r="Y33" i="6"/>
  <c r="J38" i="4"/>
  <c r="K37" i="4"/>
  <c r="L37" i="4"/>
  <c r="X33" i="6"/>
  <c r="CS34" i="4"/>
  <c r="DJ34" i="4"/>
  <c r="AO36" i="8"/>
  <c r="DK34" i="4"/>
  <c r="CV35" i="4"/>
  <c r="G34" i="6" s="1"/>
  <c r="AE35" i="4"/>
  <c r="P34" i="6" s="1"/>
  <c r="V34" i="6" s="1"/>
  <c r="Q37" i="4"/>
  <c r="P38" i="4"/>
  <c r="R37" i="4"/>
  <c r="M38" i="4"/>
  <c r="N37" i="4"/>
  <c r="O37" i="4"/>
  <c r="AA36" i="8"/>
  <c r="AT36" i="8"/>
  <c r="AV36" i="8" s="1"/>
  <c r="AE36" i="8"/>
  <c r="AG36" i="8" s="1"/>
  <c r="BI36" i="8"/>
  <c r="AG33" i="6"/>
  <c r="K36" i="8"/>
  <c r="M36" i="8" s="1"/>
  <c r="O36" i="8"/>
  <c r="Q36" i="8" s="1"/>
  <c r="E37" i="8"/>
  <c r="W114" i="8" s="1"/>
  <c r="W36" i="8"/>
  <c r="Y36" i="8" s="1"/>
  <c r="G36" i="8"/>
  <c r="I36" i="8" s="1"/>
  <c r="BN36" i="8"/>
  <c r="AY36" i="8"/>
  <c r="BD36" i="8"/>
  <c r="BP36" i="8"/>
  <c r="O113" i="8"/>
  <c r="Q113" i="8" s="1"/>
  <c r="AE113" i="8"/>
  <c r="AG113" i="8" s="1"/>
  <c r="BF36" i="8"/>
  <c r="S113" i="8"/>
  <c r="U113" i="8" s="1"/>
  <c r="S36" i="8"/>
  <c r="U36" i="8" s="1"/>
  <c r="G113" i="8"/>
  <c r="I113" i="8" s="1"/>
  <c r="K113" i="8"/>
  <c r="M113" i="8" s="1"/>
  <c r="BA36" i="8"/>
  <c r="AN113" i="8"/>
  <c r="AP113" i="8" s="1"/>
  <c r="AO37" i="8"/>
  <c r="AQ36" i="8"/>
  <c r="AS112" i="8"/>
  <c r="AI34" i="6" s="1"/>
  <c r="B34" i="6"/>
  <c r="AA34" i="6" s="1"/>
  <c r="B36" i="4"/>
  <c r="AC36" i="6"/>
  <c r="D38" i="4"/>
  <c r="D36" i="6"/>
  <c r="E37" i="4"/>
  <c r="E35" i="6"/>
  <c r="AD35" i="6" s="1"/>
  <c r="Y36" i="4"/>
  <c r="AA36" i="4" s="1"/>
  <c r="O35" i="6" s="1"/>
  <c r="BR35" i="8"/>
  <c r="AG34" i="6" s="1"/>
  <c r="Y113" i="8"/>
  <c r="AC113" i="8"/>
  <c r="H34" i="6"/>
  <c r="M34" i="6" s="1"/>
  <c r="AP36" i="4"/>
  <c r="Q35" i="6" s="1"/>
  <c r="CJ36" i="4"/>
  <c r="K35" i="6" s="1"/>
  <c r="CC36" i="4"/>
  <c r="CD36" i="4" s="1"/>
  <c r="AX36" i="4"/>
  <c r="AY36" i="4" s="1"/>
  <c r="AU36" i="4"/>
  <c r="R35" i="6" s="1"/>
  <c r="CO36" i="4"/>
  <c r="L35" i="6" s="1"/>
  <c r="AZ36" i="4"/>
  <c r="S35" i="6" s="1"/>
  <c r="AS36" i="4"/>
  <c r="AT36" i="4" s="1"/>
  <c r="CM36" i="4"/>
  <c r="CN36" i="4" s="1"/>
  <c r="BH36" i="4"/>
  <c r="BI36" i="4" s="1"/>
  <c r="BE36" i="4"/>
  <c r="T35" i="6" s="1"/>
  <c r="BJ36" i="4"/>
  <c r="U35" i="6" s="1"/>
  <c r="BC36" i="4"/>
  <c r="BD36" i="4" s="1"/>
  <c r="AL37" i="4"/>
  <c r="BX36" i="4"/>
  <c r="BY36" i="4" s="1"/>
  <c r="BU36" i="4"/>
  <c r="BZ36" i="4"/>
  <c r="I35" i="6" s="1"/>
  <c r="BM36" i="4"/>
  <c r="BN36" i="4" s="1"/>
  <c r="AN36" i="4"/>
  <c r="AO36" i="4" s="1"/>
  <c r="CH36" i="4"/>
  <c r="CI36" i="4" s="1"/>
  <c r="CE36" i="4"/>
  <c r="J35" i="6" s="1"/>
  <c r="AC36" i="8"/>
  <c r="DA33" i="4"/>
  <c r="CT34" i="4"/>
  <c r="CY34" i="4" s="1"/>
  <c r="CZ33" i="4"/>
  <c r="BK36" i="8"/>
  <c r="C57" i="6"/>
  <c r="AB56" i="6"/>
  <c r="G39" i="4"/>
  <c r="H38" i="4"/>
  <c r="I38" i="4"/>
  <c r="S39" i="4" l="1"/>
  <c r="T38" i="4"/>
  <c r="U38" i="4"/>
  <c r="X37" i="4"/>
  <c r="V38" i="4"/>
  <c r="W37" i="4"/>
  <c r="AE37" i="8"/>
  <c r="AA37" i="8"/>
  <c r="AA114" i="8"/>
  <c r="BI37" i="8"/>
  <c r="J39" i="4"/>
  <c r="K38" i="4"/>
  <c r="L38" i="4"/>
  <c r="Y34" i="6"/>
  <c r="CW35" i="4"/>
  <c r="CS35" i="4"/>
  <c r="AT37" i="8"/>
  <c r="CV36" i="4"/>
  <c r="G35" i="6" s="1"/>
  <c r="O38" i="4"/>
  <c r="M39" i="4"/>
  <c r="N38" i="4"/>
  <c r="AE36" i="4"/>
  <c r="P35" i="6" s="1"/>
  <c r="V35" i="6" s="1"/>
  <c r="Y35" i="6" s="1"/>
  <c r="P39" i="4"/>
  <c r="R38" i="4"/>
  <c r="Q38" i="4"/>
  <c r="X34" i="6"/>
  <c r="DK35" i="4" s="1"/>
  <c r="DJ35" i="4"/>
  <c r="K37" i="8"/>
  <c r="M37" i="8" s="1"/>
  <c r="O37" i="8"/>
  <c r="Q37" i="8" s="1"/>
  <c r="E38" i="8"/>
  <c r="AE38" i="8" s="1"/>
  <c r="G37" i="8"/>
  <c r="I37" i="8" s="1"/>
  <c r="W37" i="8"/>
  <c r="Y37" i="8" s="1"/>
  <c r="BN37" i="8"/>
  <c r="BP37" i="8" s="1"/>
  <c r="BD37" i="8"/>
  <c r="BF37" i="8" s="1"/>
  <c r="AY37" i="8"/>
  <c r="BA37" i="8" s="1"/>
  <c r="AE114" i="8"/>
  <c r="AG114" i="8" s="1"/>
  <c r="S37" i="8"/>
  <c r="U37" i="8" s="1"/>
  <c r="AN114" i="8"/>
  <c r="AP114" i="8" s="1"/>
  <c r="O114" i="8"/>
  <c r="Q114" i="8" s="1"/>
  <c r="G114" i="8"/>
  <c r="I114" i="8" s="1"/>
  <c r="S114" i="8"/>
  <c r="U114" i="8" s="1"/>
  <c r="K114" i="8"/>
  <c r="M114" i="8" s="1"/>
  <c r="AQ37" i="8"/>
  <c r="E38" i="4"/>
  <c r="Y37" i="4"/>
  <c r="CV37" i="4" s="1"/>
  <c r="G36" i="6" s="1"/>
  <c r="E36" i="6"/>
  <c r="AD36" i="6" s="1"/>
  <c r="B35" i="6"/>
  <c r="AA35" i="6" s="1"/>
  <c r="B37" i="4"/>
  <c r="AC37" i="6"/>
  <c r="D39" i="4"/>
  <c r="D37" i="6"/>
  <c r="AS113" i="8"/>
  <c r="AI35" i="6" s="1"/>
  <c r="BR36" i="8"/>
  <c r="AG35" i="6" s="1"/>
  <c r="DA34" i="4"/>
  <c r="CT35" i="4"/>
  <c r="CY35" i="4" s="1"/>
  <c r="CZ34" i="4"/>
  <c r="AC37" i="8"/>
  <c r="AG37" i="8"/>
  <c r="BE37" i="4"/>
  <c r="T36" i="6" s="1"/>
  <c r="AP37" i="4"/>
  <c r="Q36" i="6" s="1"/>
  <c r="BM37" i="4"/>
  <c r="BN37" i="4" s="1"/>
  <c r="AN37" i="4"/>
  <c r="AO37" i="4" s="1"/>
  <c r="CH37" i="4"/>
  <c r="CI37" i="4" s="1"/>
  <c r="BU37" i="4"/>
  <c r="AZ37" i="4"/>
  <c r="S36" i="6" s="1"/>
  <c r="CC37" i="4"/>
  <c r="CD37" i="4" s="1"/>
  <c r="AX37" i="4"/>
  <c r="AY37" i="4" s="1"/>
  <c r="BJ37" i="4"/>
  <c r="U36" i="6" s="1"/>
  <c r="CE37" i="4"/>
  <c r="J36" i="6" s="1"/>
  <c r="AS37" i="4"/>
  <c r="AT37" i="4" s="1"/>
  <c r="CM37" i="4"/>
  <c r="CN37" i="4" s="1"/>
  <c r="BH37" i="4"/>
  <c r="BI37" i="4" s="1"/>
  <c r="BZ37" i="4"/>
  <c r="I36" i="6" s="1"/>
  <c r="AU37" i="4"/>
  <c r="R36" i="6" s="1"/>
  <c r="CO37" i="4"/>
  <c r="L36" i="6" s="1"/>
  <c r="BC37" i="4"/>
  <c r="BD37" i="4" s="1"/>
  <c r="AL38" i="4"/>
  <c r="BX37" i="4"/>
  <c r="BY37" i="4" s="1"/>
  <c r="CJ37" i="4"/>
  <c r="K36" i="6" s="1"/>
  <c r="AC114" i="8"/>
  <c r="AV37" i="8"/>
  <c r="BK37" i="8"/>
  <c r="H35" i="6"/>
  <c r="CW36" i="4"/>
  <c r="Y114" i="8"/>
  <c r="I39" i="4"/>
  <c r="H39" i="4"/>
  <c r="G40" i="4"/>
  <c r="C58" i="6"/>
  <c r="AB57" i="6"/>
  <c r="T39" i="4" l="1"/>
  <c r="U39" i="4"/>
  <c r="S40" i="4"/>
  <c r="X38" i="4"/>
  <c r="V39" i="4"/>
  <c r="W38" i="4"/>
  <c r="AA115" i="8"/>
  <c r="W115" i="8"/>
  <c r="BI38" i="8"/>
  <c r="AT38" i="8"/>
  <c r="AA38" i="8"/>
  <c r="M35" i="6"/>
  <c r="K39" i="4"/>
  <c r="L39" i="4"/>
  <c r="J40" i="4"/>
  <c r="X35" i="6"/>
  <c r="DK36" i="4" s="1"/>
  <c r="AA37" i="4"/>
  <c r="O36" i="6" s="1"/>
  <c r="R39" i="4"/>
  <c r="Q39" i="4"/>
  <c r="P40" i="4"/>
  <c r="M40" i="4"/>
  <c r="N39" i="4"/>
  <c r="O39" i="4"/>
  <c r="AE37" i="4"/>
  <c r="P36" i="6" s="1"/>
  <c r="CS36" i="4"/>
  <c r="W38" i="8"/>
  <c r="Y38" i="8" s="1"/>
  <c r="G38" i="8"/>
  <c r="I38" i="8" s="1"/>
  <c r="K38" i="8"/>
  <c r="M38" i="8" s="1"/>
  <c r="O38" i="8"/>
  <c r="Q38" i="8" s="1"/>
  <c r="E39" i="8"/>
  <c r="BI39" i="8" s="1"/>
  <c r="BN38" i="8"/>
  <c r="BD38" i="8"/>
  <c r="BF38" i="8" s="1"/>
  <c r="AY38" i="8"/>
  <c r="BA38" i="8" s="1"/>
  <c r="BP38" i="8"/>
  <c r="S38" i="8"/>
  <c r="U38" i="8" s="1"/>
  <c r="AN115" i="8"/>
  <c r="AP115" i="8" s="1"/>
  <c r="AE115" i="8"/>
  <c r="AG115" i="8" s="1"/>
  <c r="O115" i="8"/>
  <c r="Q115" i="8" s="1"/>
  <c r="K115" i="8"/>
  <c r="M115" i="8" s="1"/>
  <c r="G115" i="8"/>
  <c r="I115" i="8" s="1"/>
  <c r="S115" i="8"/>
  <c r="U115" i="8" s="1"/>
  <c r="AS114" i="8"/>
  <c r="AI36" i="6" s="1"/>
  <c r="AO38" i="8"/>
  <c r="AQ38" i="8" s="1"/>
  <c r="B36" i="6"/>
  <c r="AA36" i="6" s="1"/>
  <c r="B38" i="4"/>
  <c r="E39" i="4"/>
  <c r="E37" i="6"/>
  <c r="AD37" i="6" s="1"/>
  <c r="Y38" i="4"/>
  <c r="AA38" i="4" s="1"/>
  <c r="O37" i="6" s="1"/>
  <c r="AC38" i="6"/>
  <c r="D38" i="6"/>
  <c r="D40" i="4"/>
  <c r="BR37" i="8"/>
  <c r="AG36" i="6" s="1"/>
  <c r="DJ36" i="4"/>
  <c r="Y115" i="8"/>
  <c r="BK38" i="8"/>
  <c r="AC115" i="8"/>
  <c r="AN38" i="4"/>
  <c r="AO38" i="4" s="1"/>
  <c r="AX38" i="4"/>
  <c r="AY38" i="4" s="1"/>
  <c r="CO38" i="4"/>
  <c r="L37" i="6" s="1"/>
  <c r="CC38" i="4"/>
  <c r="CD38" i="4" s="1"/>
  <c r="BE38" i="4"/>
  <c r="T37" i="6" s="1"/>
  <c r="AS38" i="4"/>
  <c r="AT38" i="4" s="1"/>
  <c r="BX38" i="4"/>
  <c r="BY38" i="4" s="1"/>
  <c r="AZ38" i="4"/>
  <c r="S37" i="6" s="1"/>
  <c r="AL39" i="4"/>
  <c r="CE38" i="4"/>
  <c r="J37" i="6" s="1"/>
  <c r="BM38" i="4"/>
  <c r="BN38" i="4" s="1"/>
  <c r="AU38" i="4"/>
  <c r="R37" i="6" s="1"/>
  <c r="BZ38" i="4"/>
  <c r="I37" i="6" s="1"/>
  <c r="BH38" i="4"/>
  <c r="BI38" i="4" s="1"/>
  <c r="BJ38" i="4"/>
  <c r="U37" i="6" s="1"/>
  <c r="AP38" i="4"/>
  <c r="Q37" i="6" s="1"/>
  <c r="CM38" i="4"/>
  <c r="CN38" i="4" s="1"/>
  <c r="BU38" i="4"/>
  <c r="BC38" i="4"/>
  <c r="BD38" i="4" s="1"/>
  <c r="CH38" i="4"/>
  <c r="CI38" i="4" s="1"/>
  <c r="CJ38" i="4"/>
  <c r="K37" i="6" s="1"/>
  <c r="CZ35" i="4"/>
  <c r="CT36" i="4"/>
  <c r="CY36" i="4" s="1"/>
  <c r="DA35" i="4"/>
  <c r="H36" i="6"/>
  <c r="M36" i="6" s="1"/>
  <c r="CW37" i="4"/>
  <c r="AV38" i="8"/>
  <c r="AC38" i="8"/>
  <c r="AG38" i="8"/>
  <c r="G41" i="4"/>
  <c r="H40" i="4"/>
  <c r="I40" i="4"/>
  <c r="C59" i="6"/>
  <c r="AB58" i="6"/>
  <c r="T40" i="4" l="1"/>
  <c r="S41" i="4"/>
  <c r="U40" i="4"/>
  <c r="V40" i="4"/>
  <c r="W39" i="4"/>
  <c r="X39" i="4"/>
  <c r="AA116" i="8"/>
  <c r="AT39" i="8"/>
  <c r="AE39" i="8"/>
  <c r="AG39" i="8" s="1"/>
  <c r="W116" i="8"/>
  <c r="Y116" i="8" s="1"/>
  <c r="J41" i="4"/>
  <c r="L40" i="4"/>
  <c r="K40" i="4"/>
  <c r="AA39" i="8"/>
  <c r="AC39" i="8" s="1"/>
  <c r="V36" i="6"/>
  <c r="Y36" i="6" s="1"/>
  <c r="AS115" i="8"/>
  <c r="AI37" i="6" s="1"/>
  <c r="AO39" i="8"/>
  <c r="R40" i="4"/>
  <c r="P41" i="4"/>
  <c r="Q40" i="4"/>
  <c r="AE38" i="4"/>
  <c r="M41" i="4"/>
  <c r="O40" i="4"/>
  <c r="N40" i="4"/>
  <c r="CS37" i="4"/>
  <c r="G39" i="8"/>
  <c r="I39" i="8" s="1"/>
  <c r="E40" i="8"/>
  <c r="BI40" i="8" s="1"/>
  <c r="W39" i="8"/>
  <c r="Y39" i="8" s="1"/>
  <c r="O39" i="8"/>
  <c r="Q39" i="8" s="1"/>
  <c r="K39" i="8"/>
  <c r="M39" i="8" s="1"/>
  <c r="BN39" i="8"/>
  <c r="BP39" i="8" s="1"/>
  <c r="BD39" i="8"/>
  <c r="BF39" i="8" s="1"/>
  <c r="AY39" i="8"/>
  <c r="BA39" i="8" s="1"/>
  <c r="AE116" i="8"/>
  <c r="AG116" i="8" s="1"/>
  <c r="S116" i="8"/>
  <c r="U116" i="8" s="1"/>
  <c r="S39" i="8"/>
  <c r="U39" i="8" s="1"/>
  <c r="K116" i="8"/>
  <c r="M116" i="8" s="1"/>
  <c r="O116" i="8"/>
  <c r="Q116" i="8" s="1"/>
  <c r="AN116" i="8"/>
  <c r="AP116" i="8" s="1"/>
  <c r="G116" i="8"/>
  <c r="I116" i="8" s="1"/>
  <c r="CV38" i="4"/>
  <c r="G37" i="6" s="1"/>
  <c r="AQ39" i="8"/>
  <c r="DJ37" i="4"/>
  <c r="D39" i="6"/>
  <c r="D41" i="4"/>
  <c r="AC39" i="6"/>
  <c r="E40" i="4"/>
  <c r="Y39" i="4"/>
  <c r="AA39" i="4" s="1"/>
  <c r="O38" i="6" s="1"/>
  <c r="E38" i="6"/>
  <c r="AD38" i="6" s="1"/>
  <c r="B37" i="6"/>
  <c r="AA37" i="6" s="1"/>
  <c r="B39" i="4"/>
  <c r="BR38" i="8"/>
  <c r="H37" i="6"/>
  <c r="BK39" i="8"/>
  <c r="AV39" i="8"/>
  <c r="BE39" i="4"/>
  <c r="T38" i="6" s="1"/>
  <c r="AS39" i="4"/>
  <c r="AT39" i="4" s="1"/>
  <c r="CM39" i="4"/>
  <c r="CN39" i="4" s="1"/>
  <c r="CJ39" i="4"/>
  <c r="K38" i="6" s="1"/>
  <c r="BZ39" i="4"/>
  <c r="I38" i="6" s="1"/>
  <c r="BC39" i="4"/>
  <c r="BD39" i="4" s="1"/>
  <c r="AX39" i="4"/>
  <c r="AY39" i="4" s="1"/>
  <c r="BU39" i="4"/>
  <c r="AL40" i="4"/>
  <c r="AN39" i="4"/>
  <c r="AO39" i="4" s="1"/>
  <c r="CE39" i="4"/>
  <c r="J38" i="6" s="1"/>
  <c r="BM39" i="4"/>
  <c r="BN39" i="4" s="1"/>
  <c r="AP39" i="4"/>
  <c r="Q38" i="6" s="1"/>
  <c r="BX39" i="4"/>
  <c r="BY39" i="4" s="1"/>
  <c r="BH39" i="4"/>
  <c r="BI39" i="4" s="1"/>
  <c r="AU39" i="4"/>
  <c r="R38" i="6" s="1"/>
  <c r="CO39" i="4"/>
  <c r="L38" i="6" s="1"/>
  <c r="CC39" i="4"/>
  <c r="CD39" i="4" s="1"/>
  <c r="BJ39" i="4"/>
  <c r="U38" i="6" s="1"/>
  <c r="AZ39" i="4"/>
  <c r="S38" i="6" s="1"/>
  <c r="CH39" i="4"/>
  <c r="CI39" i="4" s="1"/>
  <c r="AC116" i="8"/>
  <c r="DA36" i="4"/>
  <c r="CZ36" i="4"/>
  <c r="CT37" i="4"/>
  <c r="CY37" i="4" s="1"/>
  <c r="I41" i="4"/>
  <c r="G42" i="4"/>
  <c r="H41" i="4"/>
  <c r="AB59" i="6"/>
  <c r="C60" i="6"/>
  <c r="S42" i="4" l="1"/>
  <c r="T41" i="4"/>
  <c r="U41" i="4"/>
  <c r="X40" i="4"/>
  <c r="V41" i="4"/>
  <c r="W40" i="4"/>
  <c r="X36" i="6"/>
  <c r="DK37" i="4" s="1"/>
  <c r="W117" i="8"/>
  <c r="J42" i="4"/>
  <c r="L41" i="4"/>
  <c r="K41" i="4"/>
  <c r="CW38" i="4"/>
  <c r="AE39" i="4"/>
  <c r="P38" i="6" s="1"/>
  <c r="V38" i="6" s="1"/>
  <c r="AA40" i="8"/>
  <c r="AC40" i="8" s="1"/>
  <c r="CV39" i="4"/>
  <c r="G38" i="6" s="1"/>
  <c r="AA117" i="8"/>
  <c r="AC117" i="8" s="1"/>
  <c r="AE40" i="8"/>
  <c r="DJ38" i="4"/>
  <c r="P37" i="6"/>
  <c r="V37" i="6" s="1"/>
  <c r="Y37" i="6" s="1"/>
  <c r="CS38" i="4"/>
  <c r="BR39" i="8"/>
  <c r="AG38" i="6" s="1"/>
  <c r="Q41" i="4"/>
  <c r="P42" i="4"/>
  <c r="R41" i="4"/>
  <c r="O41" i="4"/>
  <c r="M42" i="4"/>
  <c r="N41" i="4"/>
  <c r="AT40" i="8"/>
  <c r="W40" i="8"/>
  <c r="Y40" i="8" s="1"/>
  <c r="E41" i="8"/>
  <c r="AA118" i="8" s="1"/>
  <c r="K40" i="8"/>
  <c r="M40" i="8" s="1"/>
  <c r="O40" i="8"/>
  <c r="Q40" i="8" s="1"/>
  <c r="G40" i="8"/>
  <c r="I40" i="8" s="1"/>
  <c r="BN40" i="8"/>
  <c r="BP40" i="8" s="1"/>
  <c r="BD40" i="8"/>
  <c r="AY40" i="8"/>
  <c r="BA40" i="8" s="1"/>
  <c r="G117" i="8"/>
  <c r="I117" i="8" s="1"/>
  <c r="AE117" i="8"/>
  <c r="AG117" i="8" s="1"/>
  <c r="S40" i="8"/>
  <c r="U40" i="8" s="1"/>
  <c r="S117" i="8"/>
  <c r="U117" i="8" s="1"/>
  <c r="BF40" i="8"/>
  <c r="K117" i="8"/>
  <c r="M117" i="8" s="1"/>
  <c r="O117" i="8"/>
  <c r="Q117" i="8" s="1"/>
  <c r="AN117" i="8"/>
  <c r="AP117" i="8" s="1"/>
  <c r="M37" i="6"/>
  <c r="AO40" i="8"/>
  <c r="AG37" i="6"/>
  <c r="E41" i="4"/>
  <c r="E39" i="6"/>
  <c r="AD39" i="6" s="1"/>
  <c r="Y40" i="4"/>
  <c r="AA40" i="4" s="1"/>
  <c r="O39" i="6" s="1"/>
  <c r="B38" i="6"/>
  <c r="AA38" i="6" s="1"/>
  <c r="B40" i="4"/>
  <c r="D40" i="6"/>
  <c r="D42" i="4"/>
  <c r="AC40" i="6"/>
  <c r="AS116" i="8"/>
  <c r="AI38" i="6" s="1"/>
  <c r="BM40" i="4"/>
  <c r="BN40" i="4" s="1"/>
  <c r="AX40" i="4"/>
  <c r="AY40" i="4" s="1"/>
  <c r="AN40" i="4"/>
  <c r="AO40" i="4" s="1"/>
  <c r="CE40" i="4"/>
  <c r="J39" i="6" s="1"/>
  <c r="BZ40" i="4"/>
  <c r="I39" i="6" s="1"/>
  <c r="AL41" i="4"/>
  <c r="BJ40" i="4"/>
  <c r="U39" i="6" s="1"/>
  <c r="AP40" i="4"/>
  <c r="Q39" i="6" s="1"/>
  <c r="CC40" i="4"/>
  <c r="CD40" i="4" s="1"/>
  <c r="BH40" i="4"/>
  <c r="BI40" i="4" s="1"/>
  <c r="AU40" i="4"/>
  <c r="R39" i="6" s="1"/>
  <c r="CO40" i="4"/>
  <c r="L39" i="6" s="1"/>
  <c r="CJ40" i="4"/>
  <c r="K39" i="6" s="1"/>
  <c r="CH40" i="4"/>
  <c r="CI40" i="4" s="1"/>
  <c r="AS40" i="4"/>
  <c r="AT40" i="4" s="1"/>
  <c r="CM40" i="4"/>
  <c r="CN40" i="4" s="1"/>
  <c r="BX40" i="4"/>
  <c r="BY40" i="4" s="1"/>
  <c r="BE40" i="4"/>
  <c r="T39" i="6" s="1"/>
  <c r="AZ40" i="4"/>
  <c r="S39" i="6" s="1"/>
  <c r="BU40" i="4"/>
  <c r="BC40" i="4"/>
  <c r="BD40" i="4" s="1"/>
  <c r="AG40" i="8"/>
  <c r="Y117" i="8"/>
  <c r="H38" i="6"/>
  <c r="AV40" i="8"/>
  <c r="DA37" i="4"/>
  <c r="CZ37" i="4"/>
  <c r="CT38" i="4"/>
  <c r="CY38" i="4" s="1"/>
  <c r="BK40" i="8"/>
  <c r="I42" i="4"/>
  <c r="G43" i="4"/>
  <c r="H42" i="4"/>
  <c r="AB60" i="6"/>
  <c r="C61" i="6"/>
  <c r="S43" i="4" l="1"/>
  <c r="T42" i="4"/>
  <c r="U42" i="4"/>
  <c r="V42" i="4"/>
  <c r="W41" i="4"/>
  <c r="X41" i="4"/>
  <c r="L42" i="4"/>
  <c r="J43" i="4"/>
  <c r="K42" i="4"/>
  <c r="M38" i="6"/>
  <c r="X38" i="6" s="1"/>
  <c r="DK39" i="4" s="1"/>
  <c r="X37" i="6"/>
  <c r="DK38" i="4" s="1"/>
  <c r="CS39" i="4"/>
  <c r="BI41" i="8"/>
  <c r="W118" i="8"/>
  <c r="Y118" i="8" s="1"/>
  <c r="AE41" i="8"/>
  <c r="Y38" i="6"/>
  <c r="AT41" i="8"/>
  <c r="AO41" i="8"/>
  <c r="AA41" i="8"/>
  <c r="CW39" i="4"/>
  <c r="DJ39" i="4"/>
  <c r="CV40" i="4"/>
  <c r="G39" i="6" s="1"/>
  <c r="AQ40" i="8"/>
  <c r="AE40" i="4"/>
  <c r="P39" i="6" s="1"/>
  <c r="V39" i="6" s="1"/>
  <c r="R42" i="4"/>
  <c r="P43" i="4"/>
  <c r="Q42" i="4"/>
  <c r="M43" i="4"/>
  <c r="O42" i="4"/>
  <c r="N42" i="4"/>
  <c r="G41" i="8"/>
  <c r="I41" i="8" s="1"/>
  <c r="O41" i="8"/>
  <c r="Q41" i="8" s="1"/>
  <c r="W41" i="8"/>
  <c r="Y41" i="8" s="1"/>
  <c r="E42" i="8"/>
  <c r="AA119" i="8" s="1"/>
  <c r="K41" i="8"/>
  <c r="M41" i="8" s="1"/>
  <c r="BN41" i="8"/>
  <c r="BP41" i="8" s="1"/>
  <c r="BD41" i="8"/>
  <c r="BF41" i="8" s="1"/>
  <c r="AY41" i="8"/>
  <c r="BA41" i="8" s="1"/>
  <c r="O118" i="8"/>
  <c r="Q118" i="8" s="1"/>
  <c r="S118" i="8"/>
  <c r="U118" i="8" s="1"/>
  <c r="S41" i="8"/>
  <c r="U41" i="8" s="1"/>
  <c r="K118" i="8"/>
  <c r="M118" i="8" s="1"/>
  <c r="G118" i="8"/>
  <c r="I118" i="8" s="1"/>
  <c r="AN118" i="8"/>
  <c r="AP118" i="8" s="1"/>
  <c r="AE118" i="8"/>
  <c r="AG118" i="8" s="1"/>
  <c r="AQ41" i="8"/>
  <c r="B39" i="6"/>
  <c r="AA39" i="6" s="1"/>
  <c r="B41" i="4"/>
  <c r="D41" i="6"/>
  <c r="D43" i="4"/>
  <c r="AC41" i="6"/>
  <c r="E42" i="4"/>
  <c r="Y41" i="4"/>
  <c r="AA41" i="4" s="1"/>
  <c r="O40" i="6" s="1"/>
  <c r="E40" i="6"/>
  <c r="AD40" i="6" s="1"/>
  <c r="AS117" i="8"/>
  <c r="AI39" i="6" s="1"/>
  <c r="BR40" i="8"/>
  <c r="AG39" i="6" s="1"/>
  <c r="DA38" i="4"/>
  <c r="CZ38" i="4"/>
  <c r="CT39" i="4"/>
  <c r="BU41" i="4"/>
  <c r="BJ41" i="4"/>
  <c r="U40" i="6" s="1"/>
  <c r="AS41" i="4"/>
  <c r="AT41" i="4" s="1"/>
  <c r="CM41" i="4"/>
  <c r="CN41" i="4" s="1"/>
  <c r="BX41" i="4"/>
  <c r="BY41" i="4" s="1"/>
  <c r="AN41" i="4"/>
  <c r="AO41" i="4" s="1"/>
  <c r="BC41" i="4"/>
  <c r="BD41" i="4" s="1"/>
  <c r="AL42" i="4"/>
  <c r="CE41" i="4"/>
  <c r="J40" i="6" s="1"/>
  <c r="BZ41" i="4"/>
  <c r="I40" i="6" s="1"/>
  <c r="CH41" i="4"/>
  <c r="CI41" i="4" s="1"/>
  <c r="AU41" i="4"/>
  <c r="R40" i="6" s="1"/>
  <c r="CO41" i="4"/>
  <c r="L40" i="6" s="1"/>
  <c r="CJ41" i="4"/>
  <c r="K40" i="6" s="1"/>
  <c r="BM41" i="4"/>
  <c r="BN41" i="4" s="1"/>
  <c r="AX41" i="4"/>
  <c r="AY41" i="4" s="1"/>
  <c r="BE41" i="4"/>
  <c r="T40" i="6" s="1"/>
  <c r="AZ41" i="4"/>
  <c r="S40" i="6" s="1"/>
  <c r="AP41" i="4"/>
  <c r="Q40" i="6" s="1"/>
  <c r="CC41" i="4"/>
  <c r="CD41" i="4" s="1"/>
  <c r="BH41" i="4"/>
  <c r="BI41" i="4" s="1"/>
  <c r="AC118" i="8"/>
  <c r="CW40" i="4"/>
  <c r="H39" i="6"/>
  <c r="BK41" i="8"/>
  <c r="AV41" i="8"/>
  <c r="AC41" i="8"/>
  <c r="AG41" i="8"/>
  <c r="C62" i="6"/>
  <c r="AB61" i="6"/>
  <c r="H43" i="4"/>
  <c r="I43" i="4"/>
  <c r="G44" i="4"/>
  <c r="U43" i="4" l="1"/>
  <c r="S44" i="4"/>
  <c r="T43" i="4"/>
  <c r="W42" i="4"/>
  <c r="X42" i="4"/>
  <c r="V43" i="4"/>
  <c r="BI42" i="8"/>
  <c r="M39" i="6"/>
  <c r="X39" i="6" s="1"/>
  <c r="DK40" i="4" s="1"/>
  <c r="Y39" i="6"/>
  <c r="J44" i="4"/>
  <c r="L43" i="4"/>
  <c r="K43" i="4"/>
  <c r="CY39" i="4"/>
  <c r="AE42" i="8"/>
  <c r="AG42" i="8" s="1"/>
  <c r="CV41" i="4"/>
  <c r="G40" i="6" s="1"/>
  <c r="AT42" i="8"/>
  <c r="AV42" i="8" s="1"/>
  <c r="W119" i="8"/>
  <c r="AO42" i="8"/>
  <c r="AA42" i="8"/>
  <c r="CS40" i="4"/>
  <c r="AE41" i="4"/>
  <c r="P40" i="6" s="1"/>
  <c r="V40" i="6" s="1"/>
  <c r="M44" i="4"/>
  <c r="N43" i="4"/>
  <c r="O43" i="4"/>
  <c r="R43" i="4"/>
  <c r="Q43" i="4"/>
  <c r="P44" i="4"/>
  <c r="K42" i="8"/>
  <c r="M42" i="8" s="1"/>
  <c r="O42" i="8"/>
  <c r="Q42" i="8" s="1"/>
  <c r="E43" i="8"/>
  <c r="AO43" i="8" s="1"/>
  <c r="G42" i="8"/>
  <c r="I42" i="8" s="1"/>
  <c r="W42" i="8"/>
  <c r="Y42" i="8" s="1"/>
  <c r="BN42" i="8"/>
  <c r="BP42" i="8" s="1"/>
  <c r="AY42" i="8"/>
  <c r="BA42" i="8" s="1"/>
  <c r="BD42" i="8"/>
  <c r="BF42" i="8" s="1"/>
  <c r="AN119" i="8"/>
  <c r="AP119" i="8" s="1"/>
  <c r="S119" i="8"/>
  <c r="U119" i="8" s="1"/>
  <c r="S42" i="8"/>
  <c r="U42" i="8" s="1"/>
  <c r="AE119" i="8"/>
  <c r="AG119" i="8" s="1"/>
  <c r="O119" i="8"/>
  <c r="Q119" i="8" s="1"/>
  <c r="K119" i="8"/>
  <c r="M119" i="8" s="1"/>
  <c r="G119" i="8"/>
  <c r="I119" i="8" s="1"/>
  <c r="AQ42" i="8"/>
  <c r="B40" i="6"/>
  <c r="AA40" i="6" s="1"/>
  <c r="B42" i="4"/>
  <c r="AC42" i="6"/>
  <c r="D44" i="4"/>
  <c r="D42" i="6"/>
  <c r="E43" i="4"/>
  <c r="Y42" i="4"/>
  <c r="AA42" i="4" s="1"/>
  <c r="O41" i="6" s="1"/>
  <c r="E41" i="6"/>
  <c r="AD41" i="6" s="1"/>
  <c r="DJ40" i="4"/>
  <c r="BR41" i="8"/>
  <c r="AG40" i="6" s="1"/>
  <c r="AS118" i="8"/>
  <c r="AI40" i="6" s="1"/>
  <c r="AC42" i="8"/>
  <c r="AC119" i="8"/>
  <c r="AU42" i="4"/>
  <c r="R41" i="6" s="1"/>
  <c r="CO42" i="4"/>
  <c r="L41" i="6" s="1"/>
  <c r="CJ42" i="4"/>
  <c r="K41" i="6" s="1"/>
  <c r="BM42" i="4"/>
  <c r="BN42" i="4" s="1"/>
  <c r="AX42" i="4"/>
  <c r="AY42" i="4" s="1"/>
  <c r="BU42" i="4"/>
  <c r="CM42" i="4"/>
  <c r="CN42" i="4" s="1"/>
  <c r="BE42" i="4"/>
  <c r="T41" i="6" s="1"/>
  <c r="AZ42" i="4"/>
  <c r="S41" i="6" s="1"/>
  <c r="AP42" i="4"/>
  <c r="Q41" i="6" s="1"/>
  <c r="CC42" i="4"/>
  <c r="CD42" i="4" s="1"/>
  <c r="BH42" i="4"/>
  <c r="BI42" i="4" s="1"/>
  <c r="AS42" i="4"/>
  <c r="AT42" i="4" s="1"/>
  <c r="BJ42" i="4"/>
  <c r="U41" i="6" s="1"/>
  <c r="BX42" i="4"/>
  <c r="BY42" i="4" s="1"/>
  <c r="AN42" i="4"/>
  <c r="AO42" i="4" s="1"/>
  <c r="CE42" i="4"/>
  <c r="J41" i="6" s="1"/>
  <c r="BZ42" i="4"/>
  <c r="I41" i="6" s="1"/>
  <c r="BC42" i="4"/>
  <c r="BD42" i="4" s="1"/>
  <c r="AL43" i="4"/>
  <c r="CH42" i="4"/>
  <c r="CI42" i="4" s="1"/>
  <c r="Y119" i="8"/>
  <c r="BK42" i="8"/>
  <c r="CZ39" i="4"/>
  <c r="CT40" i="4"/>
  <c r="DA39" i="4"/>
  <c r="H40" i="6"/>
  <c r="CW41" i="4"/>
  <c r="G45" i="4"/>
  <c r="H44" i="4"/>
  <c r="I44" i="4"/>
  <c r="C63" i="6"/>
  <c r="AB62" i="6"/>
  <c r="T44" i="4" l="1"/>
  <c r="U44" i="4"/>
  <c r="S45" i="4"/>
  <c r="W43" i="4"/>
  <c r="X43" i="4"/>
  <c r="V44" i="4"/>
  <c r="BI43" i="8"/>
  <c r="L44" i="4"/>
  <c r="K44" i="4"/>
  <c r="J45" i="4"/>
  <c r="M40" i="6"/>
  <c r="X40" i="6" s="1"/>
  <c r="DK41" i="4" s="1"/>
  <c r="W120" i="8"/>
  <c r="AA120" i="8"/>
  <c r="AC120" i="8" s="1"/>
  <c r="Y40" i="6"/>
  <c r="AE43" i="8"/>
  <c r="AG43" i="8" s="1"/>
  <c r="AA43" i="8"/>
  <c r="CS41" i="4"/>
  <c r="AT43" i="8"/>
  <c r="AE42" i="4"/>
  <c r="P41" i="6" s="1"/>
  <c r="V41" i="6" s="1"/>
  <c r="CY40" i="4"/>
  <c r="CT41" i="4" s="1"/>
  <c r="CY41" i="4" s="1"/>
  <c r="CV42" i="4"/>
  <c r="G41" i="6" s="1"/>
  <c r="AS119" i="8"/>
  <c r="AI41" i="6" s="1"/>
  <c r="P45" i="4"/>
  <c r="Q44" i="4"/>
  <c r="R44" i="4"/>
  <c r="CS42" i="4"/>
  <c r="O44" i="4"/>
  <c r="M45" i="4"/>
  <c r="N44" i="4"/>
  <c r="K43" i="8"/>
  <c r="M43" i="8" s="1"/>
  <c r="W43" i="8"/>
  <c r="Y43" i="8" s="1"/>
  <c r="O43" i="8"/>
  <c r="Q43" i="8" s="1"/>
  <c r="E44" i="8"/>
  <c r="AE44" i="8" s="1"/>
  <c r="G43" i="8"/>
  <c r="I43" i="8" s="1"/>
  <c r="BN43" i="8"/>
  <c r="BP43" i="8"/>
  <c r="AY43" i="8"/>
  <c r="BD43" i="8"/>
  <c r="AN120" i="8"/>
  <c r="AP120" i="8" s="1"/>
  <c r="BA43" i="8"/>
  <c r="AE120" i="8"/>
  <c r="AG120" i="8" s="1"/>
  <c r="BF43" i="8"/>
  <c r="G120" i="8"/>
  <c r="I120" i="8" s="1"/>
  <c r="S120" i="8"/>
  <c r="U120" i="8" s="1"/>
  <c r="O120" i="8"/>
  <c r="Q120" i="8" s="1"/>
  <c r="S43" i="8"/>
  <c r="U43" i="8" s="1"/>
  <c r="K120" i="8"/>
  <c r="M120" i="8" s="1"/>
  <c r="AQ43" i="8"/>
  <c r="DJ41" i="4"/>
  <c r="B41" i="6"/>
  <c r="AA41" i="6" s="1"/>
  <c r="B43" i="4"/>
  <c r="E42" i="6"/>
  <c r="AD42" i="6" s="1"/>
  <c r="E44" i="4"/>
  <c r="Y43" i="4"/>
  <c r="CV43" i="4" s="1"/>
  <c r="G42" i="6" s="1"/>
  <c r="D45" i="4"/>
  <c r="D43" i="6"/>
  <c r="AC43" i="6"/>
  <c r="BR42" i="8"/>
  <c r="AG41" i="6" s="1"/>
  <c r="BK43" i="8"/>
  <c r="CW42" i="4"/>
  <c r="H41" i="6"/>
  <c r="Y120" i="8"/>
  <c r="AA121" i="8"/>
  <c r="AP43" i="4"/>
  <c r="Q42" i="6" s="1"/>
  <c r="CC43" i="4"/>
  <c r="CD43" i="4" s="1"/>
  <c r="BH43" i="4"/>
  <c r="BI43" i="4" s="1"/>
  <c r="AU43" i="4"/>
  <c r="R42" i="6" s="1"/>
  <c r="CO43" i="4"/>
  <c r="L42" i="6" s="1"/>
  <c r="CJ43" i="4"/>
  <c r="K42" i="6" s="1"/>
  <c r="AS43" i="4"/>
  <c r="AT43" i="4" s="1"/>
  <c r="CM43" i="4"/>
  <c r="CN43" i="4" s="1"/>
  <c r="BX43" i="4"/>
  <c r="BY43" i="4" s="1"/>
  <c r="AZ43" i="4"/>
  <c r="S42" i="6" s="1"/>
  <c r="BC43" i="4"/>
  <c r="BD43" i="4" s="1"/>
  <c r="AL44" i="4"/>
  <c r="CH43" i="4"/>
  <c r="CI43" i="4" s="1"/>
  <c r="BJ43" i="4"/>
  <c r="U42" i="6" s="1"/>
  <c r="AX43" i="4"/>
  <c r="AY43" i="4" s="1"/>
  <c r="CE43" i="4"/>
  <c r="J42" i="6" s="1"/>
  <c r="BE43" i="4"/>
  <c r="T42" i="6" s="1"/>
  <c r="BU43" i="4"/>
  <c r="BM43" i="4"/>
  <c r="BN43" i="4" s="1"/>
  <c r="BZ43" i="4"/>
  <c r="I42" i="6" s="1"/>
  <c r="AN43" i="4"/>
  <c r="AO43" i="4" s="1"/>
  <c r="AV43" i="8"/>
  <c r="AC43" i="8"/>
  <c r="C64" i="6"/>
  <c r="AB63" i="6"/>
  <c r="H45" i="4"/>
  <c r="I45" i="4"/>
  <c r="G46" i="4"/>
  <c r="U45" i="4" l="1"/>
  <c r="T45" i="4"/>
  <c r="S46" i="4"/>
  <c r="X44" i="4"/>
  <c r="V45" i="4"/>
  <c r="W44" i="4"/>
  <c r="Y41" i="6"/>
  <c r="K45" i="4"/>
  <c r="L45" i="4"/>
  <c r="J46" i="4"/>
  <c r="AT44" i="8"/>
  <c r="AO44" i="8"/>
  <c r="W121" i="8"/>
  <c r="BI44" i="8"/>
  <c r="AA44" i="8"/>
  <c r="M41" i="6"/>
  <c r="X41" i="6" s="1"/>
  <c r="DK42" i="4" s="1"/>
  <c r="CZ40" i="4"/>
  <c r="DA40" i="4"/>
  <c r="AE43" i="4"/>
  <c r="P42" i="6" s="1"/>
  <c r="O45" i="4"/>
  <c r="N45" i="4"/>
  <c r="M46" i="4"/>
  <c r="R45" i="4"/>
  <c r="Q45" i="4"/>
  <c r="P46" i="4"/>
  <c r="AA43" i="4"/>
  <c r="K44" i="8"/>
  <c r="M44" i="8" s="1"/>
  <c r="G44" i="8"/>
  <c r="I44" i="8" s="1"/>
  <c r="E45" i="8"/>
  <c r="AO45" i="8" s="1"/>
  <c r="O44" i="8"/>
  <c r="Q44" i="8" s="1"/>
  <c r="W44" i="8"/>
  <c r="Y44" i="8" s="1"/>
  <c r="BN44" i="8"/>
  <c r="BP44" i="8" s="1"/>
  <c r="AY44" i="8"/>
  <c r="BA44" i="8" s="1"/>
  <c r="BD44" i="8"/>
  <c r="BF44" i="8" s="1"/>
  <c r="AE121" i="8"/>
  <c r="AG121" i="8" s="1"/>
  <c r="O121" i="8"/>
  <c r="Q121" i="8" s="1"/>
  <c r="S44" i="8"/>
  <c r="U44" i="8" s="1"/>
  <c r="AN121" i="8"/>
  <c r="AP121" i="8" s="1"/>
  <c r="G121" i="8"/>
  <c r="I121" i="8" s="1"/>
  <c r="S121" i="8"/>
  <c r="U121" i="8" s="1"/>
  <c r="K121" i="8"/>
  <c r="M121" i="8" s="1"/>
  <c r="AS120" i="8"/>
  <c r="AI42" i="6" s="1"/>
  <c r="DJ42" i="4"/>
  <c r="AQ44" i="8"/>
  <c r="E45" i="4"/>
  <c r="E43" i="6"/>
  <c r="AD43" i="6" s="1"/>
  <c r="Y44" i="4"/>
  <c r="AE44" i="4" s="1"/>
  <c r="P43" i="6" s="1"/>
  <c r="D44" i="6"/>
  <c r="D46" i="4"/>
  <c r="AC44" i="6"/>
  <c r="B42" i="6"/>
  <c r="AA42" i="6" s="1"/>
  <c r="B44" i="4"/>
  <c r="BR43" i="8"/>
  <c r="AG42" i="6" s="1"/>
  <c r="AG44" i="8"/>
  <c r="AC44" i="8"/>
  <c r="AC121" i="8"/>
  <c r="AA122" i="8"/>
  <c r="AV44" i="8"/>
  <c r="CW43" i="4"/>
  <c r="H42" i="6"/>
  <c r="M42" i="6" s="1"/>
  <c r="Y121" i="8"/>
  <c r="CE44" i="4"/>
  <c r="J43" i="6" s="1"/>
  <c r="BJ44" i="4"/>
  <c r="U43" i="6" s="1"/>
  <c r="BC44" i="4"/>
  <c r="BD44" i="4" s="1"/>
  <c r="AL45" i="4"/>
  <c r="BX44" i="4"/>
  <c r="BY44" i="4" s="1"/>
  <c r="CJ44" i="4"/>
  <c r="K43" i="6" s="1"/>
  <c r="AX44" i="4"/>
  <c r="AY44" i="4" s="1"/>
  <c r="BU44" i="4"/>
  <c r="BH44" i="4"/>
  <c r="BI44" i="4" s="1"/>
  <c r="AU44" i="4"/>
  <c r="R43" i="6" s="1"/>
  <c r="CO44" i="4"/>
  <c r="L43" i="6" s="1"/>
  <c r="BZ44" i="4"/>
  <c r="I43" i="6" s="1"/>
  <c r="BM44" i="4"/>
  <c r="BN44" i="4" s="1"/>
  <c r="AN44" i="4"/>
  <c r="AO44" i="4" s="1"/>
  <c r="CH44" i="4"/>
  <c r="CI44" i="4" s="1"/>
  <c r="AP44" i="4"/>
  <c r="Q43" i="6" s="1"/>
  <c r="CC44" i="4"/>
  <c r="CD44" i="4" s="1"/>
  <c r="AS44" i="4"/>
  <c r="AT44" i="4" s="1"/>
  <c r="BE44" i="4"/>
  <c r="T43" i="6" s="1"/>
  <c r="CM44" i="4"/>
  <c r="CN44" i="4" s="1"/>
  <c r="AZ44" i="4"/>
  <c r="S43" i="6" s="1"/>
  <c r="CZ41" i="4"/>
  <c r="CT42" i="4"/>
  <c r="CY42" i="4" s="1"/>
  <c r="DA41" i="4"/>
  <c r="BK44" i="8"/>
  <c r="H46" i="4"/>
  <c r="I46" i="4"/>
  <c r="G47" i="4"/>
  <c r="C65" i="6"/>
  <c r="AB64" i="6"/>
  <c r="U46" i="4" l="1"/>
  <c r="S47" i="4"/>
  <c r="T46" i="4"/>
  <c r="W45" i="4"/>
  <c r="X45" i="4"/>
  <c r="V46" i="4"/>
  <c r="J47" i="4"/>
  <c r="K46" i="4"/>
  <c r="L46" i="4"/>
  <c r="AE45" i="8"/>
  <c r="AG45" i="8" s="1"/>
  <c r="AA44" i="4"/>
  <c r="O43" i="6" s="1"/>
  <c r="V43" i="6" s="1"/>
  <c r="BI45" i="8"/>
  <c r="W122" i="8"/>
  <c r="Y122" i="8" s="1"/>
  <c r="AT45" i="8"/>
  <c r="AA45" i="8"/>
  <c r="CV44" i="4"/>
  <c r="G43" i="6" s="1"/>
  <c r="O42" i="6"/>
  <c r="V42" i="6" s="1"/>
  <c r="Y42" i="6" s="1"/>
  <c r="CS43" i="4"/>
  <c r="N46" i="4"/>
  <c r="M47" i="4"/>
  <c r="O46" i="4"/>
  <c r="P47" i="4"/>
  <c r="Q46" i="4"/>
  <c r="R46" i="4"/>
  <c r="O45" i="8"/>
  <c r="Q45" i="8" s="1"/>
  <c r="G45" i="8"/>
  <c r="I45" i="8" s="1"/>
  <c r="W45" i="8"/>
  <c r="Y45" i="8" s="1"/>
  <c r="E46" i="8"/>
  <c r="AT46" i="8" s="1"/>
  <c r="K45" i="8"/>
  <c r="M45" i="8" s="1"/>
  <c r="BN45" i="8"/>
  <c r="AY45" i="8"/>
  <c r="BP45" i="8"/>
  <c r="BD45" i="8"/>
  <c r="BF45" i="8" s="1"/>
  <c r="K122" i="8"/>
  <c r="M122" i="8" s="1"/>
  <c r="BA45" i="8"/>
  <c r="O122" i="8"/>
  <c r="Q122" i="8" s="1"/>
  <c r="AN122" i="8"/>
  <c r="AP122" i="8" s="1"/>
  <c r="S122" i="8"/>
  <c r="U122" i="8" s="1"/>
  <c r="G122" i="8"/>
  <c r="I122" i="8" s="1"/>
  <c r="S45" i="8"/>
  <c r="U45" i="8" s="1"/>
  <c r="AE122" i="8"/>
  <c r="AG122" i="8" s="1"/>
  <c r="DJ43" i="4"/>
  <c r="AQ45" i="8"/>
  <c r="B43" i="6"/>
  <c r="AA43" i="6" s="1"/>
  <c r="B45" i="4"/>
  <c r="D45" i="6"/>
  <c r="D47" i="4"/>
  <c r="AC45" i="6"/>
  <c r="Y45" i="4"/>
  <c r="CV45" i="4" s="1"/>
  <c r="G44" i="6" s="1"/>
  <c r="E46" i="4"/>
  <c r="E44" i="6"/>
  <c r="AD44" i="6" s="1"/>
  <c r="AS121" i="8"/>
  <c r="AI43" i="6" s="1"/>
  <c r="BR44" i="8"/>
  <c r="DJ44" i="4" s="1"/>
  <c r="H43" i="6"/>
  <c r="CW44" i="4"/>
  <c r="BJ45" i="4"/>
  <c r="U44" i="6" s="1"/>
  <c r="BC45" i="4"/>
  <c r="BD45" i="4" s="1"/>
  <c r="AL46" i="4"/>
  <c r="BX45" i="4"/>
  <c r="BY45" i="4" s="1"/>
  <c r="BU45" i="4"/>
  <c r="BZ45" i="4"/>
  <c r="I44" i="6" s="1"/>
  <c r="BM45" i="4"/>
  <c r="BN45" i="4" s="1"/>
  <c r="AN45" i="4"/>
  <c r="AO45" i="4" s="1"/>
  <c r="CH45" i="4"/>
  <c r="CI45" i="4" s="1"/>
  <c r="CE45" i="4"/>
  <c r="J44" i="6" s="1"/>
  <c r="AP45" i="4"/>
  <c r="Q44" i="6" s="1"/>
  <c r="CJ45" i="4"/>
  <c r="K44" i="6" s="1"/>
  <c r="CC45" i="4"/>
  <c r="CD45" i="4" s="1"/>
  <c r="AX45" i="4"/>
  <c r="AY45" i="4" s="1"/>
  <c r="AU45" i="4"/>
  <c r="R44" i="6" s="1"/>
  <c r="CO45" i="4"/>
  <c r="L44" i="6" s="1"/>
  <c r="AZ45" i="4"/>
  <c r="S44" i="6" s="1"/>
  <c r="AS45" i="4"/>
  <c r="AT45" i="4" s="1"/>
  <c r="CM45" i="4"/>
  <c r="CN45" i="4" s="1"/>
  <c r="BH45" i="4"/>
  <c r="BI45" i="4" s="1"/>
  <c r="BE45" i="4"/>
  <c r="T44" i="6" s="1"/>
  <c r="AV45" i="8"/>
  <c r="AC45" i="8"/>
  <c r="CZ42" i="4"/>
  <c r="CT43" i="4"/>
  <c r="CY43" i="4" s="1"/>
  <c r="DA42" i="4"/>
  <c r="BK45" i="8"/>
  <c r="AC122" i="8"/>
  <c r="AB65" i="6"/>
  <c r="C66" i="6"/>
  <c r="G48" i="4"/>
  <c r="I47" i="4"/>
  <c r="H47" i="4"/>
  <c r="U47" i="4" l="1"/>
  <c r="T47" i="4"/>
  <c r="S48" i="4"/>
  <c r="W46" i="4"/>
  <c r="X46" i="4"/>
  <c r="V47" i="4"/>
  <c r="Y43" i="6"/>
  <c r="M43" i="6"/>
  <c r="L47" i="4"/>
  <c r="K47" i="4"/>
  <c r="J48" i="4"/>
  <c r="CS44" i="4"/>
  <c r="AA123" i="8"/>
  <c r="AC123" i="8" s="1"/>
  <c r="X42" i="6"/>
  <c r="DK43" i="4" s="1"/>
  <c r="N47" i="4"/>
  <c r="O47" i="4"/>
  <c r="M48" i="4"/>
  <c r="R47" i="4"/>
  <c r="Q47" i="4"/>
  <c r="P48" i="4"/>
  <c r="AE45" i="4"/>
  <c r="P44" i="6" s="1"/>
  <c r="W123" i="8"/>
  <c r="Y123" i="8" s="1"/>
  <c r="BI46" i="8"/>
  <c r="BK46" i="8" s="1"/>
  <c r="AA45" i="4"/>
  <c r="AA46" i="8"/>
  <c r="AC46" i="8" s="1"/>
  <c r="AE46" i="8"/>
  <c r="AG46" i="8" s="1"/>
  <c r="G46" i="8"/>
  <c r="I46" i="8" s="1"/>
  <c r="O46" i="8"/>
  <c r="Q46" i="8" s="1"/>
  <c r="K46" i="8"/>
  <c r="M46" i="8" s="1"/>
  <c r="W46" i="8"/>
  <c r="Y46" i="8" s="1"/>
  <c r="E47" i="8"/>
  <c r="AA124" i="8" s="1"/>
  <c r="BN46" i="8"/>
  <c r="BP46" i="8" s="1"/>
  <c r="AY46" i="8"/>
  <c r="BA46" i="8" s="1"/>
  <c r="BD46" i="8"/>
  <c r="BF46" i="8" s="1"/>
  <c r="G123" i="8"/>
  <c r="I123" i="8" s="1"/>
  <c r="S46" i="8"/>
  <c r="U46" i="8" s="1"/>
  <c r="AE123" i="8"/>
  <c r="AG123" i="8" s="1"/>
  <c r="S123" i="8"/>
  <c r="U123" i="8" s="1"/>
  <c r="O123" i="8"/>
  <c r="Q123" i="8" s="1"/>
  <c r="K123" i="8"/>
  <c r="M123" i="8" s="1"/>
  <c r="AN123" i="8"/>
  <c r="AP123" i="8" s="1"/>
  <c r="X43" i="6"/>
  <c r="DK44" i="4" s="1"/>
  <c r="AO46" i="8"/>
  <c r="AO47" i="8" s="1"/>
  <c r="B44" i="6"/>
  <c r="AA44" i="6" s="1"/>
  <c r="B46" i="4"/>
  <c r="AS122" i="8"/>
  <c r="AI44" i="6" s="1"/>
  <c r="Y46" i="4"/>
  <c r="AA46" i="4" s="1"/>
  <c r="O45" i="6" s="1"/>
  <c r="E47" i="4"/>
  <c r="E45" i="6"/>
  <c r="AD45" i="6" s="1"/>
  <c r="D46" i="6"/>
  <c r="D48" i="4"/>
  <c r="AC46" i="6"/>
  <c r="AG43" i="6"/>
  <c r="BR45" i="8"/>
  <c r="DJ45" i="4" s="1"/>
  <c r="DA43" i="4"/>
  <c r="CZ43" i="4"/>
  <c r="CT44" i="4"/>
  <c r="CY44" i="4" s="1"/>
  <c r="AV46" i="8"/>
  <c r="BH46" i="4"/>
  <c r="BI46" i="4" s="1"/>
  <c r="BE46" i="4"/>
  <c r="T45" i="6" s="1"/>
  <c r="AP46" i="4"/>
  <c r="Q45" i="6" s="1"/>
  <c r="CJ46" i="4"/>
  <c r="K45" i="6" s="1"/>
  <c r="CC46" i="4"/>
  <c r="CD46" i="4" s="1"/>
  <c r="BZ46" i="4"/>
  <c r="I45" i="6" s="1"/>
  <c r="BX46" i="4"/>
  <c r="BY46" i="4" s="1"/>
  <c r="BU46" i="4"/>
  <c r="AZ46" i="4"/>
  <c r="S45" i="6" s="1"/>
  <c r="AS46" i="4"/>
  <c r="AT46" i="4" s="1"/>
  <c r="CM46" i="4"/>
  <c r="CN46" i="4" s="1"/>
  <c r="CH46" i="4"/>
  <c r="CI46" i="4" s="1"/>
  <c r="BC46" i="4"/>
  <c r="BD46" i="4" s="1"/>
  <c r="CO46" i="4"/>
  <c r="L45" i="6" s="1"/>
  <c r="AN46" i="4"/>
  <c r="AO46" i="4" s="1"/>
  <c r="CE46" i="4"/>
  <c r="J45" i="6" s="1"/>
  <c r="BJ46" i="4"/>
  <c r="U45" i="6" s="1"/>
  <c r="AL47" i="4"/>
  <c r="AX46" i="4"/>
  <c r="AY46" i="4" s="1"/>
  <c r="AU46" i="4"/>
  <c r="R45" i="6" s="1"/>
  <c r="BM46" i="4"/>
  <c r="BN46" i="4" s="1"/>
  <c r="H44" i="6"/>
  <c r="M44" i="6" s="1"/>
  <c r="CW45" i="4"/>
  <c r="C67" i="6"/>
  <c r="AB66" i="6"/>
  <c r="H48" i="4"/>
  <c r="G49" i="4"/>
  <c r="I48" i="4"/>
  <c r="S49" i="4" l="1"/>
  <c r="U48" i="4"/>
  <c r="T48" i="4"/>
  <c r="BI47" i="8"/>
  <c r="X47" i="4"/>
  <c r="V48" i="4"/>
  <c r="W47" i="4"/>
  <c r="AT47" i="8"/>
  <c r="L48" i="4"/>
  <c r="J49" i="4"/>
  <c r="K48" i="4"/>
  <c r="AE46" i="4"/>
  <c r="P45" i="6" s="1"/>
  <c r="V45" i="6" s="1"/>
  <c r="AE47" i="8"/>
  <c r="AA47" i="8"/>
  <c r="CV46" i="4"/>
  <c r="G45" i="6" s="1"/>
  <c r="AS123" i="8"/>
  <c r="AI45" i="6" s="1"/>
  <c r="N48" i="4"/>
  <c r="O48" i="4"/>
  <c r="M49" i="4"/>
  <c r="CS46" i="4"/>
  <c r="W124" i="8"/>
  <c r="AQ46" i="8"/>
  <c r="BR46" i="8" s="1"/>
  <c r="O44" i="6"/>
  <c r="V44" i="6" s="1"/>
  <c r="Y44" i="6" s="1"/>
  <c r="CS45" i="4"/>
  <c r="P49" i="4"/>
  <c r="R48" i="4"/>
  <c r="Q48" i="4"/>
  <c r="E48" i="8"/>
  <c r="AO48" i="8" s="1"/>
  <c r="O47" i="8"/>
  <c r="Q47" i="8" s="1"/>
  <c r="K47" i="8"/>
  <c r="M47" i="8" s="1"/>
  <c r="G47" i="8"/>
  <c r="I47" i="8" s="1"/>
  <c r="W47" i="8"/>
  <c r="Y47" i="8" s="1"/>
  <c r="BN47" i="8"/>
  <c r="AY47" i="8"/>
  <c r="BA47" i="8" s="1"/>
  <c r="BD47" i="8"/>
  <c r="BF47" i="8" s="1"/>
  <c r="BP47" i="8"/>
  <c r="O124" i="8"/>
  <c r="Q124" i="8" s="1"/>
  <c r="S47" i="8"/>
  <c r="U47" i="8" s="1"/>
  <c r="AN124" i="8"/>
  <c r="AP124" i="8" s="1"/>
  <c r="S124" i="8"/>
  <c r="U124" i="8" s="1"/>
  <c r="K124" i="8"/>
  <c r="M124" i="8" s="1"/>
  <c r="G124" i="8"/>
  <c r="I124" i="8" s="1"/>
  <c r="AE124" i="8"/>
  <c r="AG124" i="8" s="1"/>
  <c r="AQ47" i="8"/>
  <c r="E48" i="4"/>
  <c r="Y47" i="4"/>
  <c r="AE47" i="4" s="1"/>
  <c r="P46" i="6" s="1"/>
  <c r="E46" i="6"/>
  <c r="AD46" i="6" s="1"/>
  <c r="CV47" i="4"/>
  <c r="G46" i="6" s="1"/>
  <c r="D49" i="4"/>
  <c r="AC47" i="6"/>
  <c r="D47" i="6"/>
  <c r="B45" i="6"/>
  <c r="AA45" i="6" s="1"/>
  <c r="B47" i="4"/>
  <c r="AG44" i="6"/>
  <c r="Y124" i="8"/>
  <c r="AC124" i="8"/>
  <c r="AS47" i="4"/>
  <c r="AT47" i="4" s="1"/>
  <c r="CM47" i="4"/>
  <c r="CN47" i="4" s="1"/>
  <c r="BH47" i="4"/>
  <c r="BI47" i="4" s="1"/>
  <c r="BE47" i="4"/>
  <c r="T46" i="6" s="1"/>
  <c r="AP47" i="4"/>
  <c r="Q46" i="6" s="1"/>
  <c r="CJ47" i="4"/>
  <c r="K46" i="6" s="1"/>
  <c r="BC47" i="4"/>
  <c r="BD47" i="4" s="1"/>
  <c r="AL48" i="4"/>
  <c r="BX47" i="4"/>
  <c r="BY47" i="4" s="1"/>
  <c r="BU47" i="4"/>
  <c r="AZ47" i="4"/>
  <c r="S46" i="6" s="1"/>
  <c r="BM47" i="4"/>
  <c r="BN47" i="4" s="1"/>
  <c r="AN47" i="4"/>
  <c r="AO47" i="4" s="1"/>
  <c r="CH47" i="4"/>
  <c r="CI47" i="4" s="1"/>
  <c r="CE47" i="4"/>
  <c r="J46" i="6" s="1"/>
  <c r="BJ47" i="4"/>
  <c r="U46" i="6" s="1"/>
  <c r="CC47" i="4"/>
  <c r="CD47" i="4" s="1"/>
  <c r="AX47" i="4"/>
  <c r="AY47" i="4" s="1"/>
  <c r="AU47" i="4"/>
  <c r="R46" i="6" s="1"/>
  <c r="CO47" i="4"/>
  <c r="L46" i="6" s="1"/>
  <c r="BZ47" i="4"/>
  <c r="I46" i="6" s="1"/>
  <c r="AC47" i="8"/>
  <c r="DA44" i="4"/>
  <c r="CZ44" i="4"/>
  <c r="CT45" i="4"/>
  <c r="CY45" i="4" s="1"/>
  <c r="H45" i="6"/>
  <c r="CW46" i="4"/>
  <c r="AV47" i="8"/>
  <c r="BK47" i="8"/>
  <c r="AG47" i="8"/>
  <c r="C68" i="6"/>
  <c r="AB67" i="6"/>
  <c r="G50" i="4"/>
  <c r="I49" i="4"/>
  <c r="H49" i="4"/>
  <c r="S50" i="4" l="1"/>
  <c r="U49" i="4"/>
  <c r="T49" i="4"/>
  <c r="V49" i="4"/>
  <c r="W48" i="4"/>
  <c r="X48" i="4"/>
  <c r="AA48" i="8"/>
  <c r="AC48" i="8" s="1"/>
  <c r="W125" i="8"/>
  <c r="AE48" i="8"/>
  <c r="AT48" i="8"/>
  <c r="BI48" i="8"/>
  <c r="K49" i="4"/>
  <c r="J50" i="4"/>
  <c r="L49" i="4"/>
  <c r="Y45" i="6"/>
  <c r="AS124" i="8"/>
  <c r="AI46" i="6" s="1"/>
  <c r="DJ46" i="4"/>
  <c r="M45" i="6"/>
  <c r="X45" i="6" s="1"/>
  <c r="DK46" i="4" s="1"/>
  <c r="AA47" i="4"/>
  <c r="O46" i="6" s="1"/>
  <c r="CS47" i="4"/>
  <c r="N49" i="4"/>
  <c r="M50" i="4"/>
  <c r="O49" i="4"/>
  <c r="P50" i="4"/>
  <c r="Q49" i="4"/>
  <c r="R49" i="4"/>
  <c r="X44" i="6"/>
  <c r="DK45" i="4" s="1"/>
  <c r="AG45" i="6"/>
  <c r="AA125" i="8"/>
  <c r="AC125" i="8" s="1"/>
  <c r="O48" i="8"/>
  <c r="Q48" i="8" s="1"/>
  <c r="K48" i="8"/>
  <c r="M48" i="8" s="1"/>
  <c r="G48" i="8"/>
  <c r="I48" i="8" s="1"/>
  <c r="E49" i="8"/>
  <c r="AT49" i="8" s="1"/>
  <c r="W48" i="8"/>
  <c r="Y48" i="8" s="1"/>
  <c r="BN48" i="8"/>
  <c r="BP48" i="8" s="1"/>
  <c r="AY48" i="8"/>
  <c r="BD48" i="8"/>
  <c r="BF48" i="8" s="1"/>
  <c r="K125" i="8"/>
  <c r="M125" i="8" s="1"/>
  <c r="BA48" i="8"/>
  <c r="O125" i="8"/>
  <c r="Q125" i="8" s="1"/>
  <c r="S48" i="8"/>
  <c r="U48" i="8" s="1"/>
  <c r="S125" i="8"/>
  <c r="U125" i="8" s="1"/>
  <c r="AE125" i="8"/>
  <c r="AG125" i="8" s="1"/>
  <c r="G125" i="8"/>
  <c r="I125" i="8" s="1"/>
  <c r="AN125" i="8"/>
  <c r="AP125" i="8" s="1"/>
  <c r="AQ48" i="8"/>
  <c r="V46" i="6"/>
  <c r="Y46" i="6" s="1"/>
  <c r="B46" i="6"/>
  <c r="AA46" i="6" s="1"/>
  <c r="B48" i="4"/>
  <c r="D48" i="6"/>
  <c r="D50" i="4"/>
  <c r="AC48" i="6"/>
  <c r="Y48" i="4"/>
  <c r="AA48" i="4" s="1"/>
  <c r="O47" i="6" s="1"/>
  <c r="E49" i="4"/>
  <c r="E47" i="6"/>
  <c r="AD47" i="6" s="1"/>
  <c r="CV48" i="4"/>
  <c r="G47" i="6" s="1"/>
  <c r="BR47" i="8"/>
  <c r="AG46" i="6" s="1"/>
  <c r="AU48" i="4"/>
  <c r="R47" i="6" s="1"/>
  <c r="CO48" i="4"/>
  <c r="L47" i="6" s="1"/>
  <c r="CJ48" i="4"/>
  <c r="K47" i="6" s="1"/>
  <c r="BM48" i="4"/>
  <c r="BN48" i="4" s="1"/>
  <c r="AX48" i="4"/>
  <c r="AY48" i="4" s="1"/>
  <c r="AN48" i="4"/>
  <c r="AO48" i="4" s="1"/>
  <c r="AZ48" i="4"/>
  <c r="S47" i="6" s="1"/>
  <c r="BH48" i="4"/>
  <c r="BI48" i="4" s="1"/>
  <c r="BU48" i="4"/>
  <c r="CM48" i="4"/>
  <c r="CN48" i="4" s="1"/>
  <c r="BE48" i="4"/>
  <c r="T47" i="6" s="1"/>
  <c r="AP48" i="4"/>
  <c r="Q47" i="6" s="1"/>
  <c r="BX48" i="4"/>
  <c r="BY48" i="4" s="1"/>
  <c r="CE48" i="4"/>
  <c r="J47" i="6" s="1"/>
  <c r="BZ48" i="4"/>
  <c r="I47" i="6" s="1"/>
  <c r="BC48" i="4"/>
  <c r="BD48" i="4" s="1"/>
  <c r="AL49" i="4"/>
  <c r="CH48" i="4"/>
  <c r="CI48" i="4" s="1"/>
  <c r="CC48" i="4"/>
  <c r="CD48" i="4" s="1"/>
  <c r="BJ48" i="4"/>
  <c r="U47" i="6" s="1"/>
  <c r="AS48" i="4"/>
  <c r="AT48" i="4" s="1"/>
  <c r="AG48" i="8"/>
  <c r="AV48" i="8"/>
  <c r="DA45" i="4"/>
  <c r="CT46" i="4"/>
  <c r="CY46" i="4" s="1"/>
  <c r="CZ45" i="4"/>
  <c r="CW47" i="4"/>
  <c r="H46" i="6"/>
  <c r="M46" i="6" s="1"/>
  <c r="BK48" i="8"/>
  <c r="W126" i="8"/>
  <c r="Y125" i="8"/>
  <c r="C69" i="6"/>
  <c r="AB68" i="6"/>
  <c r="H50" i="4"/>
  <c r="G51" i="4"/>
  <c r="I50" i="4"/>
  <c r="T50" i="4" l="1"/>
  <c r="S51" i="4"/>
  <c r="U50" i="4"/>
  <c r="W49" i="4"/>
  <c r="V50" i="4"/>
  <c r="X49" i="4"/>
  <c r="AE49" i="8"/>
  <c r="AG49" i="8" s="1"/>
  <c r="K50" i="4"/>
  <c r="L50" i="4"/>
  <c r="J51" i="4"/>
  <c r="AO49" i="8"/>
  <c r="AA49" i="8"/>
  <c r="AA126" i="8"/>
  <c r="BI49" i="8"/>
  <c r="BK49" i="8" s="1"/>
  <c r="X46" i="6"/>
  <c r="DK47" i="4" s="1"/>
  <c r="AE48" i="4"/>
  <c r="P47" i="6" s="1"/>
  <c r="V47" i="6" s="1"/>
  <c r="Y47" i="6" s="1"/>
  <c r="P51" i="4"/>
  <c r="R50" i="4"/>
  <c r="Q50" i="4"/>
  <c r="CS48" i="4"/>
  <c r="N50" i="4"/>
  <c r="M51" i="4"/>
  <c r="O50" i="4"/>
  <c r="AS125" i="8"/>
  <c r="AI47" i="6" s="1"/>
  <c r="G49" i="8"/>
  <c r="I49" i="8" s="1"/>
  <c r="O49" i="8"/>
  <c r="Q49" i="8" s="1"/>
  <c r="K49" i="8"/>
  <c r="M49" i="8" s="1"/>
  <c r="E50" i="8"/>
  <c r="W127" i="8" s="1"/>
  <c r="W49" i="8"/>
  <c r="Y49" i="8" s="1"/>
  <c r="BN49" i="8"/>
  <c r="BP49" i="8" s="1"/>
  <c r="BD49" i="8"/>
  <c r="AY49" i="8"/>
  <c r="BA49" i="8" s="1"/>
  <c r="G126" i="8"/>
  <c r="I126" i="8" s="1"/>
  <c r="K126" i="8"/>
  <c r="M126" i="8" s="1"/>
  <c r="S126" i="8"/>
  <c r="U126" i="8" s="1"/>
  <c r="AE126" i="8"/>
  <c r="AG126" i="8" s="1"/>
  <c r="AN126" i="8"/>
  <c r="AP126" i="8" s="1"/>
  <c r="O126" i="8"/>
  <c r="Q126" i="8" s="1"/>
  <c r="BF49" i="8"/>
  <c r="S49" i="8"/>
  <c r="U49" i="8" s="1"/>
  <c r="AQ49" i="8"/>
  <c r="BR48" i="8"/>
  <c r="DJ48" i="4" s="1"/>
  <c r="DJ47" i="4"/>
  <c r="B47" i="6"/>
  <c r="AA47" i="6" s="1"/>
  <c r="B49" i="4"/>
  <c r="E48" i="6"/>
  <c r="AD48" i="6" s="1"/>
  <c r="Y49" i="4"/>
  <c r="CV49" i="4" s="1"/>
  <c r="G48" i="6" s="1"/>
  <c r="E50" i="4"/>
  <c r="D49" i="6"/>
  <c r="AC49" i="6"/>
  <c r="D51" i="4"/>
  <c r="Y126" i="8"/>
  <c r="DA46" i="4"/>
  <c r="CZ46" i="4"/>
  <c r="CT47" i="4"/>
  <c r="CY47" i="4" s="1"/>
  <c r="AU49" i="4"/>
  <c r="R48" i="6" s="1"/>
  <c r="CO49" i="4"/>
  <c r="L48" i="6" s="1"/>
  <c r="CJ49" i="4"/>
  <c r="K48" i="6" s="1"/>
  <c r="BM49" i="4"/>
  <c r="BN49" i="4" s="1"/>
  <c r="AX49" i="4"/>
  <c r="AY49" i="4" s="1"/>
  <c r="AN49" i="4"/>
  <c r="AO49" i="4" s="1"/>
  <c r="BX49" i="4"/>
  <c r="BY49" i="4" s="1"/>
  <c r="BE49" i="4"/>
  <c r="T48" i="6" s="1"/>
  <c r="AZ49" i="4"/>
  <c r="S48" i="6" s="1"/>
  <c r="AP49" i="4"/>
  <c r="Q48" i="6" s="1"/>
  <c r="CC49" i="4"/>
  <c r="CD49" i="4" s="1"/>
  <c r="BH49" i="4"/>
  <c r="BI49" i="4" s="1"/>
  <c r="CM49" i="4"/>
  <c r="CN49" i="4" s="1"/>
  <c r="BU49" i="4"/>
  <c r="BJ49" i="4"/>
  <c r="U48" i="6" s="1"/>
  <c r="AS49" i="4"/>
  <c r="AT49" i="4" s="1"/>
  <c r="CE49" i="4"/>
  <c r="J48" i="6" s="1"/>
  <c r="BZ49" i="4"/>
  <c r="I48" i="6" s="1"/>
  <c r="BC49" i="4"/>
  <c r="BD49" i="4" s="1"/>
  <c r="AL50" i="4"/>
  <c r="CH49" i="4"/>
  <c r="CI49" i="4" s="1"/>
  <c r="H47" i="6"/>
  <c r="M47" i="6" s="1"/>
  <c r="CW48" i="4"/>
  <c r="AC49" i="8"/>
  <c r="AV49" i="8"/>
  <c r="AT50" i="8"/>
  <c r="AA127" i="8"/>
  <c r="AC126" i="8"/>
  <c r="H51" i="4"/>
  <c r="G52" i="4"/>
  <c r="I51" i="4"/>
  <c r="AB69" i="6"/>
  <c r="C70" i="6"/>
  <c r="T51" i="4" l="1"/>
  <c r="U51" i="4"/>
  <c r="S52" i="4"/>
  <c r="V51" i="4"/>
  <c r="W50" i="4"/>
  <c r="X50" i="4"/>
  <c r="L51" i="4"/>
  <c r="J52" i="4"/>
  <c r="K51" i="4"/>
  <c r="AG47" i="6"/>
  <c r="X47" i="6"/>
  <c r="DK48" i="4" s="1"/>
  <c r="AO50" i="8"/>
  <c r="AA49" i="4"/>
  <c r="O48" i="6" s="1"/>
  <c r="BI50" i="8"/>
  <c r="AE49" i="4"/>
  <c r="P48" i="6" s="1"/>
  <c r="AE50" i="8"/>
  <c r="AG50" i="8" s="1"/>
  <c r="AS126" i="8"/>
  <c r="AI48" i="6" s="1"/>
  <c r="AA50" i="8"/>
  <c r="AC50" i="8" s="1"/>
  <c r="M52" i="4"/>
  <c r="O51" i="4"/>
  <c r="N51" i="4"/>
  <c r="P52" i="4"/>
  <c r="R51" i="4"/>
  <c r="Q51" i="4"/>
  <c r="O50" i="8"/>
  <c r="Q50" i="8" s="1"/>
  <c r="K50" i="8"/>
  <c r="M50" i="8" s="1"/>
  <c r="G50" i="8"/>
  <c r="I50" i="8" s="1"/>
  <c r="E51" i="8"/>
  <c r="AA128" i="8" s="1"/>
  <c r="W50" i="8"/>
  <c r="Y50" i="8" s="1"/>
  <c r="BN50" i="8"/>
  <c r="BP50" i="8" s="1"/>
  <c r="BD50" i="8"/>
  <c r="BF50" i="8" s="1"/>
  <c r="AY50" i="8"/>
  <c r="BA50" i="8" s="1"/>
  <c r="S50" i="8"/>
  <c r="U50" i="8" s="1"/>
  <c r="AE127" i="8"/>
  <c r="AG127" i="8" s="1"/>
  <c r="AN127" i="8"/>
  <c r="AP127" i="8" s="1"/>
  <c r="K127" i="8"/>
  <c r="M127" i="8" s="1"/>
  <c r="O127" i="8"/>
  <c r="Q127" i="8" s="1"/>
  <c r="G127" i="8"/>
  <c r="I127" i="8" s="1"/>
  <c r="S127" i="8"/>
  <c r="U127" i="8" s="1"/>
  <c r="AQ50" i="8"/>
  <c r="Y50" i="4"/>
  <c r="AA50" i="4" s="1"/>
  <c r="O49" i="6" s="1"/>
  <c r="E51" i="4"/>
  <c r="E49" i="6"/>
  <c r="AD49" i="6" s="1"/>
  <c r="B48" i="6"/>
  <c r="AA48" i="6" s="1"/>
  <c r="B50" i="4"/>
  <c r="D50" i="6"/>
  <c r="D52" i="4"/>
  <c r="AC50" i="6"/>
  <c r="BR49" i="8"/>
  <c r="DJ49" i="4" s="1"/>
  <c r="AC127" i="8"/>
  <c r="AV50" i="8"/>
  <c r="BK50" i="8"/>
  <c r="DA47" i="4"/>
  <c r="CZ47" i="4"/>
  <c r="CT48" i="4"/>
  <c r="CY48" i="4" s="1"/>
  <c r="CW49" i="4"/>
  <c r="H48" i="6"/>
  <c r="M48" i="6" s="1"/>
  <c r="AX50" i="4"/>
  <c r="AY50" i="4" s="1"/>
  <c r="AU50" i="4"/>
  <c r="R49" i="6" s="1"/>
  <c r="CO50" i="4"/>
  <c r="L49" i="6" s="1"/>
  <c r="BZ50" i="4"/>
  <c r="I49" i="6" s="1"/>
  <c r="BM50" i="4"/>
  <c r="BN50" i="4" s="1"/>
  <c r="BH50" i="4"/>
  <c r="BI50" i="4" s="1"/>
  <c r="BE50" i="4"/>
  <c r="T49" i="6" s="1"/>
  <c r="AP50" i="4"/>
  <c r="Q49" i="6" s="1"/>
  <c r="CJ50" i="4"/>
  <c r="K49" i="6" s="1"/>
  <c r="CC50" i="4"/>
  <c r="CD50" i="4" s="1"/>
  <c r="BX50" i="4"/>
  <c r="BY50" i="4" s="1"/>
  <c r="BU50" i="4"/>
  <c r="AZ50" i="4"/>
  <c r="S49" i="6" s="1"/>
  <c r="AS50" i="4"/>
  <c r="AT50" i="4" s="1"/>
  <c r="CM50" i="4"/>
  <c r="CN50" i="4" s="1"/>
  <c r="AN50" i="4"/>
  <c r="AO50" i="4" s="1"/>
  <c r="CH50" i="4"/>
  <c r="CI50" i="4" s="1"/>
  <c r="CE50" i="4"/>
  <c r="J49" i="6" s="1"/>
  <c r="BJ50" i="4"/>
  <c r="U49" i="6" s="1"/>
  <c r="BC50" i="4"/>
  <c r="BD50" i="4" s="1"/>
  <c r="AL51" i="4"/>
  <c r="Y127" i="8"/>
  <c r="C71" i="6"/>
  <c r="AB70" i="6"/>
  <c r="I52" i="4"/>
  <c r="H52" i="4"/>
  <c r="G53" i="4"/>
  <c r="T52" i="4" l="1"/>
  <c r="U52" i="4"/>
  <c r="S53" i="4"/>
  <c r="V52" i="4"/>
  <c r="W51" i="4"/>
  <c r="X51" i="4"/>
  <c r="L52" i="4"/>
  <c r="K52" i="4"/>
  <c r="J53" i="4"/>
  <c r="V48" i="6"/>
  <c r="Y48" i="6" s="1"/>
  <c r="AT51" i="8"/>
  <c r="AO51" i="8"/>
  <c r="CS49" i="4"/>
  <c r="CS50" i="4"/>
  <c r="AE50" i="4"/>
  <c r="P49" i="6" s="1"/>
  <c r="V49" i="6" s="1"/>
  <c r="R52" i="4"/>
  <c r="Q52" i="4"/>
  <c r="P53" i="4"/>
  <c r="O52" i="4"/>
  <c r="M53" i="4"/>
  <c r="N52" i="4"/>
  <c r="W128" i="8"/>
  <c r="Y128" i="8" s="1"/>
  <c r="BI51" i="8"/>
  <c r="BK51" i="8" s="1"/>
  <c r="AA51" i="8"/>
  <c r="AC51" i="8" s="1"/>
  <c r="AE51" i="8"/>
  <c r="AG51" i="8" s="1"/>
  <c r="AS127" i="8"/>
  <c r="AI49" i="6" s="1"/>
  <c r="E52" i="8"/>
  <c r="BI52" i="8" s="1"/>
  <c r="G51" i="8"/>
  <c r="I51" i="8" s="1"/>
  <c r="W51" i="8"/>
  <c r="Y51" i="8" s="1"/>
  <c r="K51" i="8"/>
  <c r="M51" i="8" s="1"/>
  <c r="O51" i="8"/>
  <c r="Q51" i="8" s="1"/>
  <c r="BN51" i="8"/>
  <c r="BP51" i="8" s="1"/>
  <c r="BD51" i="8"/>
  <c r="BF51" i="8" s="1"/>
  <c r="AY51" i="8"/>
  <c r="AN128" i="8"/>
  <c r="AP128" i="8" s="1"/>
  <c r="S128" i="8"/>
  <c r="U128" i="8" s="1"/>
  <c r="S51" i="8"/>
  <c r="U51" i="8" s="1"/>
  <c r="AE128" i="8"/>
  <c r="AG128" i="8" s="1"/>
  <c r="G128" i="8"/>
  <c r="I128" i="8" s="1"/>
  <c r="K128" i="8"/>
  <c r="M128" i="8" s="1"/>
  <c r="BA51" i="8"/>
  <c r="O128" i="8"/>
  <c r="Q128" i="8" s="1"/>
  <c r="CV50" i="4"/>
  <c r="G49" i="6" s="1"/>
  <c r="AQ51" i="8"/>
  <c r="AG48" i="6"/>
  <c r="B49" i="6"/>
  <c r="AA49" i="6" s="1"/>
  <c r="B51" i="4"/>
  <c r="AC51" i="6"/>
  <c r="D51" i="6"/>
  <c r="D53" i="4"/>
  <c r="BR50" i="8"/>
  <c r="E52" i="4"/>
  <c r="E50" i="6"/>
  <c r="AD50" i="6" s="1"/>
  <c r="Y51" i="4"/>
  <c r="AA51" i="4" s="1"/>
  <c r="O50" i="6" s="1"/>
  <c r="CZ48" i="4"/>
  <c r="CT49" i="4"/>
  <c r="CY49" i="4" s="1"/>
  <c r="DA48" i="4"/>
  <c r="BC51" i="4"/>
  <c r="BD51" i="4" s="1"/>
  <c r="AL52" i="4"/>
  <c r="CH51" i="4"/>
  <c r="CI51" i="4" s="1"/>
  <c r="BU51" i="4"/>
  <c r="BJ51" i="4"/>
  <c r="U50" i="6" s="1"/>
  <c r="BM51" i="4"/>
  <c r="BN51" i="4" s="1"/>
  <c r="AX51" i="4"/>
  <c r="AY51" i="4" s="1"/>
  <c r="CE51" i="4"/>
  <c r="J50" i="6" s="1"/>
  <c r="BZ51" i="4"/>
  <c r="I50" i="6" s="1"/>
  <c r="AP51" i="4"/>
  <c r="Q50" i="6" s="1"/>
  <c r="BH51" i="4"/>
  <c r="BI51" i="4" s="1"/>
  <c r="CJ51" i="4"/>
  <c r="K50" i="6" s="1"/>
  <c r="AS51" i="4"/>
  <c r="AT51" i="4" s="1"/>
  <c r="BE51" i="4"/>
  <c r="T50" i="6" s="1"/>
  <c r="AN51" i="4"/>
  <c r="AO51" i="4" s="1"/>
  <c r="CC51" i="4"/>
  <c r="CD51" i="4" s="1"/>
  <c r="AU51" i="4"/>
  <c r="R50" i="6" s="1"/>
  <c r="CM51" i="4"/>
  <c r="CN51" i="4" s="1"/>
  <c r="AZ51" i="4"/>
  <c r="S50" i="6" s="1"/>
  <c r="CO51" i="4"/>
  <c r="L50" i="6" s="1"/>
  <c r="BX51" i="4"/>
  <c r="BY51" i="4" s="1"/>
  <c r="AV51" i="8"/>
  <c r="AC128" i="8"/>
  <c r="CW50" i="4"/>
  <c r="H49" i="6"/>
  <c r="C72" i="6"/>
  <c r="AB71" i="6"/>
  <c r="H53" i="4"/>
  <c r="G54" i="4"/>
  <c r="I53" i="4"/>
  <c r="S54" i="4" l="1"/>
  <c r="U53" i="4"/>
  <c r="T53" i="4"/>
  <c r="M49" i="6"/>
  <c r="AT52" i="8"/>
  <c r="V53" i="4"/>
  <c r="X52" i="4"/>
  <c r="W52" i="4"/>
  <c r="X48" i="6"/>
  <c r="DK49" i="4" s="1"/>
  <c r="K53" i="4"/>
  <c r="L53" i="4"/>
  <c r="J54" i="4"/>
  <c r="AO52" i="8"/>
  <c r="AA52" i="8"/>
  <c r="W129" i="8"/>
  <c r="M54" i="4"/>
  <c r="O53" i="4"/>
  <c r="N53" i="4"/>
  <c r="AA129" i="8"/>
  <c r="AC129" i="8" s="1"/>
  <c r="AE52" i="8"/>
  <c r="AG52" i="8" s="1"/>
  <c r="AE51" i="4"/>
  <c r="P50" i="6" s="1"/>
  <c r="V50" i="6" s="1"/>
  <c r="Q53" i="4"/>
  <c r="R53" i="4"/>
  <c r="P54" i="4"/>
  <c r="X49" i="6"/>
  <c r="DK50" i="4" s="1"/>
  <c r="Y49" i="6"/>
  <c r="AS128" i="8"/>
  <c r="AI50" i="6" s="1"/>
  <c r="DJ50" i="4"/>
  <c r="E53" i="8"/>
  <c r="BI53" i="8" s="1"/>
  <c r="G52" i="8"/>
  <c r="I52" i="8" s="1"/>
  <c r="W52" i="8"/>
  <c r="Y52" i="8" s="1"/>
  <c r="O52" i="8"/>
  <c r="Q52" i="8" s="1"/>
  <c r="K52" i="8"/>
  <c r="M52" i="8" s="1"/>
  <c r="BN52" i="8"/>
  <c r="BP52" i="8" s="1"/>
  <c r="AY52" i="8"/>
  <c r="BA52" i="8" s="1"/>
  <c r="BD52" i="8"/>
  <c r="BF52" i="8" s="1"/>
  <c r="S52" i="8"/>
  <c r="U52" i="8" s="1"/>
  <c r="AN129" i="8"/>
  <c r="AP129" i="8" s="1"/>
  <c r="K129" i="8"/>
  <c r="M129" i="8" s="1"/>
  <c r="O129" i="8"/>
  <c r="Q129" i="8" s="1"/>
  <c r="AE129" i="8"/>
  <c r="AG129" i="8" s="1"/>
  <c r="G129" i="8"/>
  <c r="I129" i="8" s="1"/>
  <c r="S129" i="8"/>
  <c r="U129" i="8" s="1"/>
  <c r="AQ52" i="8"/>
  <c r="CV51" i="4"/>
  <c r="G50" i="6" s="1"/>
  <c r="AG49" i="6"/>
  <c r="B50" i="6"/>
  <c r="AA50" i="6" s="1"/>
  <c r="B52" i="4"/>
  <c r="E53" i="4"/>
  <c r="Y52" i="4"/>
  <c r="CV52" i="4" s="1"/>
  <c r="G51" i="6" s="1"/>
  <c r="E51" i="6"/>
  <c r="AD51" i="6" s="1"/>
  <c r="AC52" i="6"/>
  <c r="D54" i="4"/>
  <c r="D52" i="6"/>
  <c r="BR51" i="8"/>
  <c r="AG50" i="6" s="1"/>
  <c r="BK52" i="8"/>
  <c r="AC52" i="8"/>
  <c r="H50" i="6"/>
  <c r="Y129" i="8"/>
  <c r="CT50" i="4"/>
  <c r="CY50" i="4" s="1"/>
  <c r="DA49" i="4"/>
  <c r="CZ49" i="4"/>
  <c r="AV52" i="8"/>
  <c r="AT53" i="8"/>
  <c r="BM52" i="4"/>
  <c r="BN52" i="4" s="1"/>
  <c r="AX52" i="4"/>
  <c r="AY52" i="4" s="1"/>
  <c r="AN52" i="4"/>
  <c r="AO52" i="4" s="1"/>
  <c r="CE52" i="4"/>
  <c r="J51" i="6" s="1"/>
  <c r="BZ52" i="4"/>
  <c r="I51" i="6" s="1"/>
  <c r="CC52" i="4"/>
  <c r="CD52" i="4" s="1"/>
  <c r="BH52" i="4"/>
  <c r="BI52" i="4" s="1"/>
  <c r="AU52" i="4"/>
  <c r="R51" i="6" s="1"/>
  <c r="CO52" i="4"/>
  <c r="L51" i="6" s="1"/>
  <c r="CJ52" i="4"/>
  <c r="K51" i="6" s="1"/>
  <c r="AS52" i="4"/>
  <c r="AT52" i="4" s="1"/>
  <c r="CM52" i="4"/>
  <c r="CN52" i="4" s="1"/>
  <c r="BX52" i="4"/>
  <c r="BY52" i="4" s="1"/>
  <c r="BE52" i="4"/>
  <c r="T51" i="6" s="1"/>
  <c r="AZ52" i="4"/>
  <c r="S51" i="6" s="1"/>
  <c r="AP52" i="4"/>
  <c r="Q51" i="6" s="1"/>
  <c r="BC52" i="4"/>
  <c r="BD52" i="4" s="1"/>
  <c r="AL53" i="4"/>
  <c r="CH52" i="4"/>
  <c r="CI52" i="4" s="1"/>
  <c r="BU52" i="4"/>
  <c r="BJ52" i="4"/>
  <c r="U51" i="6" s="1"/>
  <c r="G55" i="4"/>
  <c r="I54" i="4"/>
  <c r="H54" i="4"/>
  <c r="C73" i="6"/>
  <c r="AB72" i="6"/>
  <c r="S55" i="4" l="1"/>
  <c r="T54" i="4"/>
  <c r="U54" i="4"/>
  <c r="W53" i="4"/>
  <c r="X53" i="4"/>
  <c r="V54" i="4"/>
  <c r="J55" i="4"/>
  <c r="K54" i="4"/>
  <c r="L54" i="4"/>
  <c r="AE53" i="8"/>
  <c r="AG53" i="8" s="1"/>
  <c r="M50" i="6"/>
  <c r="X50" i="6" s="1"/>
  <c r="DK51" i="4" s="1"/>
  <c r="CS51" i="4"/>
  <c r="AA53" i="8"/>
  <c r="AC53" i="8" s="1"/>
  <c r="Q54" i="4"/>
  <c r="P55" i="4"/>
  <c r="R54" i="4"/>
  <c r="W130" i="8"/>
  <c r="N54" i="4"/>
  <c r="O54" i="4"/>
  <c r="M55" i="4"/>
  <c r="AA130" i="8"/>
  <c r="AE52" i="4"/>
  <c r="P51" i="6" s="1"/>
  <c r="AS129" i="8"/>
  <c r="AI51" i="6" s="1"/>
  <c r="Y50" i="6"/>
  <c r="E54" i="8"/>
  <c r="AE54" i="8" s="1"/>
  <c r="W53" i="8"/>
  <c r="Y53" i="8" s="1"/>
  <c r="G53" i="8"/>
  <c r="I53" i="8" s="1"/>
  <c r="O53" i="8"/>
  <c r="Q53" i="8" s="1"/>
  <c r="K53" i="8"/>
  <c r="M53" i="8" s="1"/>
  <c r="BN53" i="8"/>
  <c r="BP53" i="8" s="1"/>
  <c r="AY53" i="8"/>
  <c r="BA53" i="8" s="1"/>
  <c r="BD53" i="8"/>
  <c r="BF53" i="8" s="1"/>
  <c r="AN130" i="8"/>
  <c r="AP130" i="8" s="1"/>
  <c r="AE130" i="8"/>
  <c r="AG130" i="8" s="1"/>
  <c r="G130" i="8"/>
  <c r="I130" i="8" s="1"/>
  <c r="O130" i="8"/>
  <c r="Q130" i="8" s="1"/>
  <c r="S53" i="8"/>
  <c r="U53" i="8" s="1"/>
  <c r="S130" i="8"/>
  <c r="U130" i="8" s="1"/>
  <c r="K130" i="8"/>
  <c r="M130" i="8" s="1"/>
  <c r="AO53" i="8"/>
  <c r="AQ53" i="8" s="1"/>
  <c r="CW51" i="4"/>
  <c r="AA52" i="4"/>
  <c r="DJ51" i="4"/>
  <c r="AC53" i="6"/>
  <c r="D55" i="4"/>
  <c r="D53" i="6"/>
  <c r="Y53" i="4"/>
  <c r="AA53" i="4" s="1"/>
  <c r="O52" i="6" s="1"/>
  <c r="E52" i="6"/>
  <c r="AD52" i="6" s="1"/>
  <c r="E54" i="4"/>
  <c r="B53" i="4"/>
  <c r="B51" i="6"/>
  <c r="AA51" i="6" s="1"/>
  <c r="BR52" i="8"/>
  <c r="DJ52" i="4" s="1"/>
  <c r="H51" i="6"/>
  <c r="M51" i="6" s="1"/>
  <c r="CW52" i="4"/>
  <c r="AV53" i="8"/>
  <c r="CZ50" i="4"/>
  <c r="CT51" i="4"/>
  <c r="DA50" i="4"/>
  <c r="AC130" i="8"/>
  <c r="BK53" i="8"/>
  <c r="BH53" i="4"/>
  <c r="BI53" i="4" s="1"/>
  <c r="BE53" i="4"/>
  <c r="T52" i="6" s="1"/>
  <c r="AP53" i="4"/>
  <c r="Q52" i="6" s="1"/>
  <c r="CJ53" i="4"/>
  <c r="K52" i="6" s="1"/>
  <c r="CC53" i="4"/>
  <c r="CD53" i="4" s="1"/>
  <c r="CM53" i="4"/>
  <c r="CN53" i="4" s="1"/>
  <c r="BX53" i="4"/>
  <c r="BY53" i="4" s="1"/>
  <c r="BU53" i="4"/>
  <c r="AZ53" i="4"/>
  <c r="S52" i="6" s="1"/>
  <c r="AS53" i="4"/>
  <c r="AT53" i="4" s="1"/>
  <c r="AN53" i="4"/>
  <c r="AO53" i="4" s="1"/>
  <c r="CH53" i="4"/>
  <c r="CI53" i="4" s="1"/>
  <c r="CE53" i="4"/>
  <c r="J52" i="6" s="1"/>
  <c r="BJ53" i="4"/>
  <c r="U52" i="6" s="1"/>
  <c r="BC53" i="4"/>
  <c r="BD53" i="4" s="1"/>
  <c r="AL54" i="4"/>
  <c r="AX53" i="4"/>
  <c r="AY53" i="4" s="1"/>
  <c r="AU53" i="4"/>
  <c r="R52" i="6" s="1"/>
  <c r="CO53" i="4"/>
  <c r="L52" i="6" s="1"/>
  <c r="BZ53" i="4"/>
  <c r="I52" i="6" s="1"/>
  <c r="BM53" i="4"/>
  <c r="BN53" i="4" s="1"/>
  <c r="Y130" i="8"/>
  <c r="W131" i="8"/>
  <c r="H55" i="4"/>
  <c r="G56" i="4"/>
  <c r="I55" i="4"/>
  <c r="AB73" i="6"/>
  <c r="C74" i="6"/>
  <c r="S56" i="4" l="1"/>
  <c r="U55" i="4"/>
  <c r="T55" i="4"/>
  <c r="V55" i="4"/>
  <c r="W54" i="4"/>
  <c r="X54" i="4"/>
  <c r="BI54" i="8"/>
  <c r="AT54" i="8"/>
  <c r="K55" i="4"/>
  <c r="J56" i="4"/>
  <c r="L55" i="4"/>
  <c r="M56" i="4"/>
  <c r="N55" i="4"/>
  <c r="O55" i="4"/>
  <c r="Q55" i="4"/>
  <c r="P56" i="4"/>
  <c r="R55" i="4"/>
  <c r="CY51" i="4"/>
  <c r="CZ51" i="4" s="1"/>
  <c r="O51" i="6"/>
  <c r="V51" i="6" s="1"/>
  <c r="Y51" i="6" s="1"/>
  <c r="CS52" i="4"/>
  <c r="CV53" i="4"/>
  <c r="G52" i="6" s="1"/>
  <c r="AE53" i="4"/>
  <c r="P52" i="6" s="1"/>
  <c r="V52" i="6" s="1"/>
  <c r="AA54" i="8"/>
  <c r="AC54" i="8" s="1"/>
  <c r="AA131" i="8"/>
  <c r="AO54" i="8"/>
  <c r="AQ54" i="8" s="1"/>
  <c r="BR53" i="8"/>
  <c r="AG52" i="6" s="1"/>
  <c r="AS130" i="8"/>
  <c r="AI52" i="6" s="1"/>
  <c r="E55" i="8"/>
  <c r="AO55" i="8" s="1"/>
  <c r="G54" i="8"/>
  <c r="I54" i="8" s="1"/>
  <c r="K54" i="8"/>
  <c r="M54" i="8" s="1"/>
  <c r="O54" i="8"/>
  <c r="Q54" i="8" s="1"/>
  <c r="W54" i="8"/>
  <c r="Y54" i="8" s="1"/>
  <c r="BN54" i="8"/>
  <c r="BP54" i="8" s="1"/>
  <c r="AY54" i="8"/>
  <c r="BA54" i="8" s="1"/>
  <c r="BD54" i="8"/>
  <c r="BF54" i="8" s="1"/>
  <c r="S131" i="8"/>
  <c r="U131" i="8" s="1"/>
  <c r="S54" i="8"/>
  <c r="U54" i="8" s="1"/>
  <c r="G131" i="8"/>
  <c r="I131" i="8" s="1"/>
  <c r="AE131" i="8"/>
  <c r="AG131" i="8" s="1"/>
  <c r="O131" i="8"/>
  <c r="Q131" i="8" s="1"/>
  <c r="K131" i="8"/>
  <c r="M131" i="8" s="1"/>
  <c r="AN131" i="8"/>
  <c r="AP131" i="8" s="1"/>
  <c r="AG51" i="6"/>
  <c r="D54" i="6"/>
  <c r="D56" i="4"/>
  <c r="AC54" i="6"/>
  <c r="E55" i="4"/>
  <c r="E53" i="6"/>
  <c r="AD53" i="6" s="1"/>
  <c r="Y54" i="4"/>
  <c r="AA54" i="4" s="1"/>
  <c r="O53" i="6" s="1"/>
  <c r="B52" i="6"/>
  <c r="AA52" i="6" s="1"/>
  <c r="B54" i="4"/>
  <c r="BU54" i="4"/>
  <c r="AZ54" i="4"/>
  <c r="S53" i="6" s="1"/>
  <c r="AS54" i="4"/>
  <c r="AT54" i="4" s="1"/>
  <c r="CM54" i="4"/>
  <c r="CN54" i="4" s="1"/>
  <c r="BH54" i="4"/>
  <c r="BI54" i="4" s="1"/>
  <c r="CE54" i="4"/>
  <c r="J53" i="6" s="1"/>
  <c r="BC54" i="4"/>
  <c r="BD54" i="4" s="1"/>
  <c r="AL55" i="4"/>
  <c r="BX54" i="4"/>
  <c r="BY54" i="4" s="1"/>
  <c r="CH54" i="4"/>
  <c r="CI54" i="4" s="1"/>
  <c r="BJ54" i="4"/>
  <c r="U53" i="6" s="1"/>
  <c r="AU54" i="4"/>
  <c r="R53" i="6" s="1"/>
  <c r="CO54" i="4"/>
  <c r="L53" i="6" s="1"/>
  <c r="BZ54" i="4"/>
  <c r="I53" i="6" s="1"/>
  <c r="BM54" i="4"/>
  <c r="BN54" i="4" s="1"/>
  <c r="AN54" i="4"/>
  <c r="AO54" i="4" s="1"/>
  <c r="BE54" i="4"/>
  <c r="T53" i="6" s="1"/>
  <c r="AP54" i="4"/>
  <c r="Q53" i="6" s="1"/>
  <c r="CJ54" i="4"/>
  <c r="K53" i="6" s="1"/>
  <c r="CC54" i="4"/>
  <c r="CD54" i="4" s="1"/>
  <c r="AX54" i="4"/>
  <c r="AY54" i="4" s="1"/>
  <c r="H52" i="6"/>
  <c r="M52" i="6" s="1"/>
  <c r="CW53" i="4"/>
  <c r="AE55" i="8"/>
  <c r="AG54" i="8"/>
  <c r="AC131" i="8"/>
  <c r="AA132" i="8"/>
  <c r="Y131" i="8"/>
  <c r="W132" i="8"/>
  <c r="BK54" i="8"/>
  <c r="BI55" i="8"/>
  <c r="AV54" i="8"/>
  <c r="AT55" i="8"/>
  <c r="DA51" i="4"/>
  <c r="I56" i="4"/>
  <c r="H56" i="4"/>
  <c r="G57" i="4"/>
  <c r="C75" i="6"/>
  <c r="AB74" i="6"/>
  <c r="T56" i="4" l="1"/>
  <c r="S57" i="4"/>
  <c r="U56" i="4"/>
  <c r="X55" i="4"/>
  <c r="V56" i="4"/>
  <c r="W55" i="4"/>
  <c r="L56" i="4"/>
  <c r="J57" i="4"/>
  <c r="K56" i="4"/>
  <c r="DJ53" i="4"/>
  <c r="Y52" i="6"/>
  <c r="AE54" i="4"/>
  <c r="P53" i="6" s="1"/>
  <c r="V53" i="6" s="1"/>
  <c r="AA55" i="8"/>
  <c r="X51" i="6"/>
  <c r="DK52" i="4" s="1"/>
  <c r="CT52" i="4"/>
  <c r="CY52" i="4" s="1"/>
  <c r="CZ52" i="4" s="1"/>
  <c r="CS54" i="4"/>
  <c r="CS53" i="4"/>
  <c r="X52" i="6"/>
  <c r="DK53" i="4" s="1"/>
  <c r="Q56" i="4"/>
  <c r="P57" i="4"/>
  <c r="R56" i="4"/>
  <c r="O56" i="4"/>
  <c r="M57" i="4"/>
  <c r="N56" i="4"/>
  <c r="O55" i="8"/>
  <c r="Q55" i="8" s="1"/>
  <c r="K55" i="8"/>
  <c r="M55" i="8" s="1"/>
  <c r="G55" i="8"/>
  <c r="I55" i="8" s="1"/>
  <c r="E56" i="8"/>
  <c r="W133" i="8" s="1"/>
  <c r="W55" i="8"/>
  <c r="Y55" i="8" s="1"/>
  <c r="BN55" i="8"/>
  <c r="BP55" i="8" s="1"/>
  <c r="AY55" i="8"/>
  <c r="BD55" i="8"/>
  <c r="G132" i="8"/>
  <c r="I132" i="8" s="1"/>
  <c r="AE132" i="8"/>
  <c r="AG132" i="8" s="1"/>
  <c r="O132" i="8"/>
  <c r="Q132" i="8" s="1"/>
  <c r="BF55" i="8"/>
  <c r="K132" i="8"/>
  <c r="M132" i="8" s="1"/>
  <c r="S55" i="8"/>
  <c r="U55" i="8" s="1"/>
  <c r="BA55" i="8"/>
  <c r="S132" i="8"/>
  <c r="U132" i="8" s="1"/>
  <c r="AN132" i="8"/>
  <c r="AP132" i="8" s="1"/>
  <c r="AS131" i="8"/>
  <c r="AI53" i="6" s="1"/>
  <c r="CV54" i="4"/>
  <c r="G53" i="6" s="1"/>
  <c r="AQ55" i="8"/>
  <c r="D57" i="4"/>
  <c r="AC55" i="6"/>
  <c r="D55" i="6"/>
  <c r="B53" i="6"/>
  <c r="AA53" i="6" s="1"/>
  <c r="B55" i="4"/>
  <c r="E56" i="4"/>
  <c r="E54" i="6"/>
  <c r="AD54" i="6" s="1"/>
  <c r="Y55" i="4"/>
  <c r="CV55" i="4" s="1"/>
  <c r="G54" i="6" s="1"/>
  <c r="BR54" i="8"/>
  <c r="AG53" i="6" s="1"/>
  <c r="AV55" i="8"/>
  <c r="Y132" i="8"/>
  <c r="H53" i="6"/>
  <c r="AG55" i="8"/>
  <c r="BM55" i="4"/>
  <c r="BN55" i="4" s="1"/>
  <c r="AX55" i="4"/>
  <c r="AY55" i="4" s="1"/>
  <c r="AN55" i="4"/>
  <c r="AO55" i="4" s="1"/>
  <c r="CE55" i="4"/>
  <c r="J54" i="6" s="1"/>
  <c r="BZ55" i="4"/>
  <c r="I54" i="6" s="1"/>
  <c r="CH55" i="4"/>
  <c r="CI55" i="4" s="1"/>
  <c r="AP55" i="4"/>
  <c r="Q54" i="6" s="1"/>
  <c r="CC55" i="4"/>
  <c r="CD55" i="4" s="1"/>
  <c r="BH55" i="4"/>
  <c r="BI55" i="4" s="1"/>
  <c r="AU55" i="4"/>
  <c r="R54" i="6" s="1"/>
  <c r="CO55" i="4"/>
  <c r="L54" i="6" s="1"/>
  <c r="CJ55" i="4"/>
  <c r="K54" i="6" s="1"/>
  <c r="AS55" i="4"/>
  <c r="AT55" i="4" s="1"/>
  <c r="CM55" i="4"/>
  <c r="CN55" i="4" s="1"/>
  <c r="BX55" i="4"/>
  <c r="BY55" i="4" s="1"/>
  <c r="BE55" i="4"/>
  <c r="T54" i="6" s="1"/>
  <c r="AZ55" i="4"/>
  <c r="S54" i="6" s="1"/>
  <c r="AL56" i="4"/>
  <c r="BU55" i="4"/>
  <c r="BC55" i="4"/>
  <c r="BD55" i="4" s="1"/>
  <c r="BJ55" i="4"/>
  <c r="U54" i="6" s="1"/>
  <c r="CT53" i="4"/>
  <c r="CY53" i="4" s="1"/>
  <c r="DA52" i="4"/>
  <c r="BK55" i="8"/>
  <c r="AC132" i="8"/>
  <c r="AC55" i="8"/>
  <c r="H57" i="4"/>
  <c r="G58" i="4"/>
  <c r="I57" i="4"/>
  <c r="C76" i="6"/>
  <c r="AB75" i="6"/>
  <c r="U57" i="4" l="1"/>
  <c r="T57" i="4"/>
  <c r="S58" i="4"/>
  <c r="W56" i="4"/>
  <c r="X56" i="4"/>
  <c r="V57" i="4"/>
  <c r="J58" i="4"/>
  <c r="K57" i="4"/>
  <c r="L57" i="4"/>
  <c r="AE55" i="4"/>
  <c r="P54" i="6" s="1"/>
  <c r="CW54" i="4"/>
  <c r="AS132" i="8"/>
  <c r="AI54" i="6" s="1"/>
  <c r="Q57" i="4"/>
  <c r="R57" i="4"/>
  <c r="P58" i="4"/>
  <c r="N57" i="4"/>
  <c r="O57" i="4"/>
  <c r="M58" i="4"/>
  <c r="AA56" i="8"/>
  <c r="AC56" i="8" s="1"/>
  <c r="BI56" i="8"/>
  <c r="M53" i="6"/>
  <c r="X53" i="6" s="1"/>
  <c r="DK54" i="4" s="1"/>
  <c r="AT56" i="8"/>
  <c r="AA133" i="8"/>
  <c r="AC133" i="8" s="1"/>
  <c r="AE56" i="8"/>
  <c r="AA55" i="4"/>
  <c r="K56" i="8"/>
  <c r="M56" i="8" s="1"/>
  <c r="O56" i="8"/>
  <c r="Q56" i="8" s="1"/>
  <c r="W56" i="8"/>
  <c r="Y56" i="8" s="1"/>
  <c r="E57" i="8"/>
  <c r="BI57" i="8" s="1"/>
  <c r="G56" i="8"/>
  <c r="I56" i="8" s="1"/>
  <c r="BN56" i="8"/>
  <c r="BP56" i="8" s="1"/>
  <c r="AY56" i="8"/>
  <c r="BD56" i="8"/>
  <c r="BF56" i="8" s="1"/>
  <c r="G133" i="8"/>
  <c r="I133" i="8" s="1"/>
  <c r="BA56" i="8"/>
  <c r="K133" i="8"/>
  <c r="M133" i="8" s="1"/>
  <c r="AE133" i="8"/>
  <c r="AG133" i="8" s="1"/>
  <c r="S133" i="8"/>
  <c r="U133" i="8" s="1"/>
  <c r="O133" i="8"/>
  <c r="Q133" i="8" s="1"/>
  <c r="S56" i="8"/>
  <c r="U56" i="8" s="1"/>
  <c r="AN133" i="8"/>
  <c r="AP133" i="8" s="1"/>
  <c r="AO56" i="8"/>
  <c r="Y53" i="6"/>
  <c r="BR55" i="8"/>
  <c r="AG54" i="6" s="1"/>
  <c r="DJ54" i="4"/>
  <c r="AQ56" i="8"/>
  <c r="AC56" i="6"/>
  <c r="D58" i="4"/>
  <c r="D56" i="6"/>
  <c r="E55" i="6"/>
  <c r="AD55" i="6" s="1"/>
  <c r="E57" i="4"/>
  <c r="Y56" i="4"/>
  <c r="AA56" i="4" s="1"/>
  <c r="O55" i="6" s="1"/>
  <c r="B54" i="6"/>
  <c r="AA54" i="6" s="1"/>
  <c r="B56" i="4"/>
  <c r="BK56" i="8"/>
  <c r="DA53" i="4"/>
  <c r="CZ53" i="4"/>
  <c r="CT54" i="4"/>
  <c r="CY54" i="4" s="1"/>
  <c r="BJ56" i="4"/>
  <c r="U55" i="6" s="1"/>
  <c r="BC56" i="4"/>
  <c r="BD56" i="4" s="1"/>
  <c r="AL57" i="4"/>
  <c r="BX56" i="4"/>
  <c r="BY56" i="4" s="1"/>
  <c r="BU56" i="4"/>
  <c r="AP56" i="4"/>
  <c r="Q55" i="6" s="1"/>
  <c r="CJ56" i="4"/>
  <c r="K55" i="6" s="1"/>
  <c r="AX56" i="4"/>
  <c r="AY56" i="4" s="1"/>
  <c r="AU56" i="4"/>
  <c r="R55" i="6" s="1"/>
  <c r="AZ56" i="4"/>
  <c r="S55" i="6" s="1"/>
  <c r="CM56" i="4"/>
  <c r="CN56" i="4" s="1"/>
  <c r="BH56" i="4"/>
  <c r="BI56" i="4" s="1"/>
  <c r="BZ56" i="4"/>
  <c r="I55" i="6" s="1"/>
  <c r="BM56" i="4"/>
  <c r="BN56" i="4" s="1"/>
  <c r="AN56" i="4"/>
  <c r="AO56" i="4" s="1"/>
  <c r="CH56" i="4"/>
  <c r="CI56" i="4" s="1"/>
  <c r="CE56" i="4"/>
  <c r="J55" i="6" s="1"/>
  <c r="CC56" i="4"/>
  <c r="CD56" i="4" s="1"/>
  <c r="CO56" i="4"/>
  <c r="L55" i="6" s="1"/>
  <c r="AS56" i="4"/>
  <c r="AT56" i="4" s="1"/>
  <c r="BE56" i="4"/>
  <c r="T55" i="6" s="1"/>
  <c r="AV56" i="8"/>
  <c r="AG56" i="8"/>
  <c r="AE57" i="8"/>
  <c r="Y133" i="8"/>
  <c r="AA57" i="8"/>
  <c r="H54" i="6"/>
  <c r="M54" i="6" s="1"/>
  <c r="CW55" i="4"/>
  <c r="G59" i="4"/>
  <c r="I58" i="4"/>
  <c r="H58" i="4"/>
  <c r="C77" i="6"/>
  <c r="AB76" i="6"/>
  <c r="S59" i="4" l="1"/>
  <c r="U58" i="4"/>
  <c r="T58" i="4"/>
  <c r="V58" i="4"/>
  <c r="W57" i="4"/>
  <c r="X57" i="4"/>
  <c r="L58" i="4"/>
  <c r="J59" i="4"/>
  <c r="K58" i="4"/>
  <c r="AA134" i="8"/>
  <c r="W134" i="8"/>
  <c r="Y134" i="8" s="1"/>
  <c r="AT57" i="8"/>
  <c r="CV56" i="4"/>
  <c r="G55" i="6" s="1"/>
  <c r="O54" i="6"/>
  <c r="V54" i="6" s="1"/>
  <c r="Y54" i="6" s="1"/>
  <c r="CS55" i="4"/>
  <c r="DJ55" i="4"/>
  <c r="AE56" i="4"/>
  <c r="P55" i="6" s="1"/>
  <c r="V55" i="6" s="1"/>
  <c r="Y55" i="6" s="1"/>
  <c r="M59" i="4"/>
  <c r="N58" i="4"/>
  <c r="O58" i="4"/>
  <c r="CS56" i="4"/>
  <c r="P59" i="4"/>
  <c r="R58" i="4"/>
  <c r="Q58" i="4"/>
  <c r="AO57" i="8"/>
  <c r="AQ57" i="8" s="1"/>
  <c r="AS133" i="8"/>
  <c r="AI55" i="6" s="1"/>
  <c r="G57" i="8"/>
  <c r="I57" i="8" s="1"/>
  <c r="O57" i="8"/>
  <c r="Q57" i="8" s="1"/>
  <c r="E58" i="8"/>
  <c r="AA135" i="8" s="1"/>
  <c r="W57" i="8"/>
  <c r="Y57" i="8" s="1"/>
  <c r="K57" i="8"/>
  <c r="M57" i="8" s="1"/>
  <c r="BN57" i="8"/>
  <c r="BP57" i="8" s="1"/>
  <c r="BD57" i="8"/>
  <c r="BF57" i="8" s="1"/>
  <c r="AY57" i="8"/>
  <c r="S57" i="8"/>
  <c r="U57" i="8" s="1"/>
  <c r="S134" i="8"/>
  <c r="U134" i="8" s="1"/>
  <c r="AE134" i="8"/>
  <c r="AG134" i="8" s="1"/>
  <c r="K134" i="8"/>
  <c r="M134" i="8" s="1"/>
  <c r="BA57" i="8"/>
  <c r="G134" i="8"/>
  <c r="I134" i="8" s="1"/>
  <c r="AN134" i="8"/>
  <c r="AP134" i="8" s="1"/>
  <c r="O134" i="8"/>
  <c r="Q134" i="8" s="1"/>
  <c r="BR56" i="8"/>
  <c r="D57" i="6"/>
  <c r="D59" i="4"/>
  <c r="AC57" i="6"/>
  <c r="E58" i="4"/>
  <c r="Y57" i="4"/>
  <c r="AA57" i="4" s="1"/>
  <c r="O56" i="6" s="1"/>
  <c r="E56" i="6"/>
  <c r="AD56" i="6" s="1"/>
  <c r="B55" i="6"/>
  <c r="AA55" i="6" s="1"/>
  <c r="B57" i="4"/>
  <c r="W135" i="8"/>
  <c r="AC134" i="8"/>
  <c r="AC57" i="8"/>
  <c r="BH57" i="4"/>
  <c r="BI57" i="4" s="1"/>
  <c r="BE57" i="4"/>
  <c r="T56" i="6" s="1"/>
  <c r="AP57" i="4"/>
  <c r="Q56" i="6" s="1"/>
  <c r="CJ57" i="4"/>
  <c r="K56" i="6" s="1"/>
  <c r="CC57" i="4"/>
  <c r="CD57" i="4" s="1"/>
  <c r="BX57" i="4"/>
  <c r="BY57" i="4" s="1"/>
  <c r="BU57" i="4"/>
  <c r="AS57" i="4"/>
  <c r="AT57" i="4" s="1"/>
  <c r="CM57" i="4"/>
  <c r="CN57" i="4" s="1"/>
  <c r="CH57" i="4"/>
  <c r="CI57" i="4" s="1"/>
  <c r="BC57" i="4"/>
  <c r="BD57" i="4" s="1"/>
  <c r="AX57" i="4"/>
  <c r="AY57" i="4" s="1"/>
  <c r="AU57" i="4"/>
  <c r="R56" i="6" s="1"/>
  <c r="CO57" i="4"/>
  <c r="L56" i="6" s="1"/>
  <c r="BZ57" i="4"/>
  <c r="I56" i="6" s="1"/>
  <c r="BM57" i="4"/>
  <c r="BN57" i="4" s="1"/>
  <c r="AZ57" i="4"/>
  <c r="S56" i="6" s="1"/>
  <c r="AN57" i="4"/>
  <c r="AO57" i="4" s="1"/>
  <c r="CE57" i="4"/>
  <c r="J56" i="6" s="1"/>
  <c r="BJ57" i="4"/>
  <c r="U56" i="6" s="1"/>
  <c r="AL58" i="4"/>
  <c r="H55" i="6"/>
  <c r="BK57" i="8"/>
  <c r="AG57" i="8"/>
  <c r="AV57" i="8"/>
  <c r="CZ54" i="4"/>
  <c r="CT55" i="4"/>
  <c r="CY55" i="4" s="1"/>
  <c r="DA54" i="4"/>
  <c r="G60" i="4"/>
  <c r="I59" i="4"/>
  <c r="H59" i="4"/>
  <c r="C78" i="6"/>
  <c r="AB77" i="6"/>
  <c r="U59" i="4" l="1"/>
  <c r="S60" i="4"/>
  <c r="T59" i="4"/>
  <c r="X58" i="4"/>
  <c r="V59" i="4"/>
  <c r="W58" i="4"/>
  <c r="K59" i="4"/>
  <c r="L59" i="4"/>
  <c r="J60" i="4"/>
  <c r="AE58" i="8"/>
  <c r="AG58" i="8" s="1"/>
  <c r="AA58" i="8"/>
  <c r="AC58" i="8" s="1"/>
  <c r="AT58" i="8"/>
  <c r="BI58" i="8"/>
  <c r="DJ56" i="4"/>
  <c r="M55" i="6"/>
  <c r="X55" i="6" s="1"/>
  <c r="DK56" i="4" s="1"/>
  <c r="CV57" i="4"/>
  <c r="G56" i="6" s="1"/>
  <c r="X54" i="6"/>
  <c r="DK55" i="4" s="1"/>
  <c r="CW56" i="4"/>
  <c r="AE57" i="4"/>
  <c r="P56" i="6" s="1"/>
  <c r="V56" i="6" s="1"/>
  <c r="R59" i="4"/>
  <c r="Q59" i="4"/>
  <c r="P60" i="4"/>
  <c r="O59" i="4"/>
  <c r="M60" i="4"/>
  <c r="N59" i="4"/>
  <c r="AG55" i="6"/>
  <c r="AS134" i="8"/>
  <c r="AI56" i="6" s="1"/>
  <c r="O58" i="8"/>
  <c r="Q58" i="8" s="1"/>
  <c r="W58" i="8"/>
  <c r="Y58" i="8" s="1"/>
  <c r="K58" i="8"/>
  <c r="M58" i="8" s="1"/>
  <c r="E59" i="8"/>
  <c r="BI59" i="8" s="1"/>
  <c r="G58" i="8"/>
  <c r="I58" i="8" s="1"/>
  <c r="BN58" i="8"/>
  <c r="BP58" i="8" s="1"/>
  <c r="AY58" i="8"/>
  <c r="BD58" i="8"/>
  <c r="K135" i="8"/>
  <c r="M135" i="8" s="1"/>
  <c r="AE135" i="8"/>
  <c r="AG135" i="8" s="1"/>
  <c r="BA58" i="8"/>
  <c r="S135" i="8"/>
  <c r="U135" i="8" s="1"/>
  <c r="S58" i="8"/>
  <c r="U58" i="8" s="1"/>
  <c r="AN135" i="8"/>
  <c r="AP135" i="8" s="1"/>
  <c r="G135" i="8"/>
  <c r="I135" i="8" s="1"/>
  <c r="BF58" i="8"/>
  <c r="O135" i="8"/>
  <c r="Q135" i="8" s="1"/>
  <c r="AO58" i="8"/>
  <c r="AQ58" i="8" s="1"/>
  <c r="E59" i="4"/>
  <c r="E57" i="6"/>
  <c r="AD57" i="6" s="1"/>
  <c r="Y58" i="4"/>
  <c r="CV58" i="4" s="1"/>
  <c r="G57" i="6" s="1"/>
  <c r="D58" i="6"/>
  <c r="D60" i="4"/>
  <c r="AC58" i="6"/>
  <c r="B56" i="6"/>
  <c r="AA56" i="6" s="1"/>
  <c r="B58" i="4"/>
  <c r="BR57" i="8"/>
  <c r="CZ55" i="4"/>
  <c r="CT56" i="4"/>
  <c r="DA55" i="4"/>
  <c r="CW57" i="4"/>
  <c r="H56" i="6"/>
  <c r="M56" i="6" s="1"/>
  <c r="AC135" i="8"/>
  <c r="AV58" i="8"/>
  <c r="AX58" i="4"/>
  <c r="AY58" i="4" s="1"/>
  <c r="AU58" i="4"/>
  <c r="R57" i="6" s="1"/>
  <c r="CO58" i="4"/>
  <c r="L57" i="6" s="1"/>
  <c r="BZ58" i="4"/>
  <c r="I57" i="6" s="1"/>
  <c r="BM58" i="4"/>
  <c r="BN58" i="4" s="1"/>
  <c r="BH58" i="4"/>
  <c r="BI58" i="4" s="1"/>
  <c r="BE58" i="4"/>
  <c r="T57" i="6" s="1"/>
  <c r="CJ58" i="4"/>
  <c r="K57" i="6" s="1"/>
  <c r="CC58" i="4"/>
  <c r="CD58" i="4" s="1"/>
  <c r="AN58" i="4"/>
  <c r="AO58" i="4" s="1"/>
  <c r="CH58" i="4"/>
  <c r="CI58" i="4" s="1"/>
  <c r="CE58" i="4"/>
  <c r="J57" i="6" s="1"/>
  <c r="BJ58" i="4"/>
  <c r="U57" i="6" s="1"/>
  <c r="BC58" i="4"/>
  <c r="BD58" i="4" s="1"/>
  <c r="AL59" i="4"/>
  <c r="AP58" i="4"/>
  <c r="Q57" i="6" s="1"/>
  <c r="BX58" i="4"/>
  <c r="BY58" i="4" s="1"/>
  <c r="BU58" i="4"/>
  <c r="AZ58" i="4"/>
  <c r="S57" i="6" s="1"/>
  <c r="AS58" i="4"/>
  <c r="AT58" i="4" s="1"/>
  <c r="CM58" i="4"/>
  <c r="CN58" i="4" s="1"/>
  <c r="BK58" i="8"/>
  <c r="Y135" i="8"/>
  <c r="AB78" i="6"/>
  <c r="C79" i="6"/>
  <c r="AB79" i="6" s="1"/>
  <c r="G61" i="4"/>
  <c r="I60" i="4"/>
  <c r="H60" i="4"/>
  <c r="T60" i="4" l="1"/>
  <c r="U60" i="4"/>
  <c r="S61" i="4"/>
  <c r="W59" i="4"/>
  <c r="X59" i="4"/>
  <c r="V60" i="4"/>
  <c r="Y56" i="6"/>
  <c r="DJ57" i="4"/>
  <c r="K60" i="4"/>
  <c r="J61" i="4"/>
  <c r="L60" i="4"/>
  <c r="CY56" i="4"/>
  <c r="CZ56" i="4" s="1"/>
  <c r="CS57" i="4"/>
  <c r="AE58" i="4"/>
  <c r="P57" i="6" s="1"/>
  <c r="R60" i="4"/>
  <c r="P61" i="4"/>
  <c r="Q60" i="4"/>
  <c r="O60" i="4"/>
  <c r="M61" i="4"/>
  <c r="N60" i="4"/>
  <c r="AA136" i="8"/>
  <c r="AA59" i="8"/>
  <c r="AT59" i="8"/>
  <c r="AE59" i="8"/>
  <c r="AG59" i="8" s="1"/>
  <c r="W136" i="8"/>
  <c r="Y136" i="8" s="1"/>
  <c r="AS135" i="8"/>
  <c r="AI57" i="6" s="1"/>
  <c r="O59" i="8"/>
  <c r="Q59" i="8" s="1"/>
  <c r="K59" i="8"/>
  <c r="M59" i="8" s="1"/>
  <c r="E60" i="8"/>
  <c r="AA137" i="8" s="1"/>
  <c r="W59" i="8"/>
  <c r="Y59" i="8" s="1"/>
  <c r="G59" i="8"/>
  <c r="I59" i="8" s="1"/>
  <c r="BN59" i="8"/>
  <c r="BP59" i="8" s="1"/>
  <c r="BD59" i="8"/>
  <c r="BF59" i="8" s="1"/>
  <c r="AY59" i="8"/>
  <c r="BA59" i="8" s="1"/>
  <c r="AN136" i="8"/>
  <c r="AP136" i="8" s="1"/>
  <c r="G136" i="8"/>
  <c r="I136" i="8" s="1"/>
  <c r="K136" i="8"/>
  <c r="M136" i="8" s="1"/>
  <c r="S136" i="8"/>
  <c r="U136" i="8" s="1"/>
  <c r="S59" i="8"/>
  <c r="U59" i="8" s="1"/>
  <c r="AE136" i="8"/>
  <c r="AG136" i="8" s="1"/>
  <c r="O136" i="8"/>
  <c r="Q136" i="8" s="1"/>
  <c r="AO59" i="8"/>
  <c r="AG56" i="6"/>
  <c r="AA58" i="4"/>
  <c r="X56" i="6"/>
  <c r="DK57" i="4" s="1"/>
  <c r="AQ59" i="8"/>
  <c r="B57" i="6"/>
  <c r="AA57" i="6" s="1"/>
  <c r="B59" i="4"/>
  <c r="AC59" i="6"/>
  <c r="D61" i="4"/>
  <c r="D59" i="6"/>
  <c r="Y59" i="4"/>
  <c r="AA59" i="4" s="1"/>
  <c r="O58" i="6" s="1"/>
  <c r="E58" i="6"/>
  <c r="AD58" i="6" s="1"/>
  <c r="E60" i="4"/>
  <c r="BR58" i="8"/>
  <c r="AG57" i="6" s="1"/>
  <c r="BK59" i="8"/>
  <c r="H57" i="6"/>
  <c r="M57" i="6" s="1"/>
  <c r="CW58" i="4"/>
  <c r="DA56" i="4"/>
  <c r="AV59" i="8"/>
  <c r="AC136" i="8"/>
  <c r="AX59" i="4"/>
  <c r="AY59" i="4" s="1"/>
  <c r="AU59" i="4"/>
  <c r="R58" i="6" s="1"/>
  <c r="CO59" i="4"/>
  <c r="L58" i="6" s="1"/>
  <c r="BZ59" i="4"/>
  <c r="I58" i="6" s="1"/>
  <c r="BM59" i="4"/>
  <c r="BN59" i="4" s="1"/>
  <c r="BH59" i="4"/>
  <c r="BI59" i="4" s="1"/>
  <c r="AP59" i="4"/>
  <c r="Q58" i="6" s="1"/>
  <c r="CJ59" i="4"/>
  <c r="K58" i="6" s="1"/>
  <c r="CH59" i="4"/>
  <c r="CI59" i="4" s="1"/>
  <c r="AL60" i="4"/>
  <c r="BE59" i="4"/>
  <c r="T58" i="6" s="1"/>
  <c r="CC59" i="4"/>
  <c r="CD59" i="4" s="1"/>
  <c r="CE59" i="4"/>
  <c r="J58" i="6" s="1"/>
  <c r="BC59" i="4"/>
  <c r="BD59" i="4" s="1"/>
  <c r="BX59" i="4"/>
  <c r="BY59" i="4" s="1"/>
  <c r="BU59" i="4"/>
  <c r="AZ59" i="4"/>
  <c r="S58" i="6" s="1"/>
  <c r="AS59" i="4"/>
  <c r="AT59" i="4" s="1"/>
  <c r="CM59" i="4"/>
  <c r="CN59" i="4" s="1"/>
  <c r="AN59" i="4"/>
  <c r="AO59" i="4" s="1"/>
  <c r="BJ59" i="4"/>
  <c r="U58" i="6" s="1"/>
  <c r="G62" i="4"/>
  <c r="I61" i="4"/>
  <c r="H61" i="4"/>
  <c r="T61" i="4" l="1"/>
  <c r="S62" i="4"/>
  <c r="U61" i="4"/>
  <c r="W60" i="4"/>
  <c r="V61" i="4"/>
  <c r="X60" i="4"/>
  <c r="CT57" i="4"/>
  <c r="CY57" i="4" s="1"/>
  <c r="CT58" i="4" s="1"/>
  <c r="CY58" i="4" s="1"/>
  <c r="K61" i="4"/>
  <c r="L61" i="4"/>
  <c r="J62" i="4"/>
  <c r="AA60" i="8"/>
  <c r="AC60" i="8" s="1"/>
  <c r="AC59" i="8"/>
  <c r="BR59" i="8" s="1"/>
  <c r="AG58" i="6" s="1"/>
  <c r="AO60" i="8"/>
  <c r="Q61" i="4"/>
  <c r="P62" i="4"/>
  <c r="R61" i="4"/>
  <c r="CV59" i="4"/>
  <c r="G58" i="6" s="1"/>
  <c r="AE59" i="4"/>
  <c r="O57" i="6"/>
  <c r="V57" i="6" s="1"/>
  <c r="Y57" i="6" s="1"/>
  <c r="CS58" i="4"/>
  <c r="M62" i="4"/>
  <c r="N61" i="4"/>
  <c r="O61" i="4"/>
  <c r="AS136" i="8"/>
  <c r="AI58" i="6" s="1"/>
  <c r="W137" i="8"/>
  <c r="AT60" i="8"/>
  <c r="AE60" i="8"/>
  <c r="AG60" i="8" s="1"/>
  <c r="BI60" i="8"/>
  <c r="O60" i="8"/>
  <c r="Q60" i="8" s="1"/>
  <c r="G60" i="8"/>
  <c r="I60" i="8" s="1"/>
  <c r="K60" i="8"/>
  <c r="M60" i="8" s="1"/>
  <c r="W60" i="8"/>
  <c r="Y60" i="8" s="1"/>
  <c r="E61" i="8"/>
  <c r="AO61" i="8" s="1"/>
  <c r="BN60" i="8"/>
  <c r="BP60" i="8" s="1"/>
  <c r="BD60" i="8"/>
  <c r="BF60" i="8" s="1"/>
  <c r="AY60" i="8"/>
  <c r="BA60" i="8" s="1"/>
  <c r="S60" i="8"/>
  <c r="U60" i="8" s="1"/>
  <c r="G137" i="8"/>
  <c r="I137" i="8" s="1"/>
  <c r="S137" i="8"/>
  <c r="U137" i="8" s="1"/>
  <c r="AN137" i="8"/>
  <c r="AP137" i="8" s="1"/>
  <c r="K137" i="8"/>
  <c r="M137" i="8" s="1"/>
  <c r="O137" i="8"/>
  <c r="Q137" i="8" s="1"/>
  <c r="AE137" i="8"/>
  <c r="AG137" i="8" s="1"/>
  <c r="DJ58" i="4"/>
  <c r="AQ60" i="8"/>
  <c r="D60" i="6"/>
  <c r="D62" i="4"/>
  <c r="AC60" i="6"/>
  <c r="B58" i="6"/>
  <c r="AA58" i="6" s="1"/>
  <c r="B60" i="4"/>
  <c r="E61" i="4"/>
  <c r="AE60" i="4"/>
  <c r="P59" i="6" s="1"/>
  <c r="Y60" i="4"/>
  <c r="AA60" i="4" s="1"/>
  <c r="O59" i="6" s="1"/>
  <c r="E59" i="6"/>
  <c r="AD59" i="6" s="1"/>
  <c r="BM60" i="4"/>
  <c r="BN60" i="4" s="1"/>
  <c r="AX60" i="4"/>
  <c r="AY60" i="4" s="1"/>
  <c r="AN60" i="4"/>
  <c r="AO60" i="4" s="1"/>
  <c r="CE60" i="4"/>
  <c r="J59" i="6" s="1"/>
  <c r="BZ60" i="4"/>
  <c r="I59" i="6" s="1"/>
  <c r="CH60" i="4"/>
  <c r="CI60" i="4" s="1"/>
  <c r="AP60" i="4"/>
  <c r="Q59" i="6" s="1"/>
  <c r="CC60" i="4"/>
  <c r="CD60" i="4" s="1"/>
  <c r="BH60" i="4"/>
  <c r="BI60" i="4" s="1"/>
  <c r="AU60" i="4"/>
  <c r="R59" i="6" s="1"/>
  <c r="CO60" i="4"/>
  <c r="L59" i="6" s="1"/>
  <c r="CJ60" i="4"/>
  <c r="K59" i="6" s="1"/>
  <c r="BJ60" i="4"/>
  <c r="U59" i="6" s="1"/>
  <c r="AS60" i="4"/>
  <c r="AT60" i="4" s="1"/>
  <c r="CM60" i="4"/>
  <c r="CN60" i="4" s="1"/>
  <c r="BX60" i="4"/>
  <c r="BY60" i="4" s="1"/>
  <c r="BE60" i="4"/>
  <c r="T59" i="6" s="1"/>
  <c r="AZ60" i="4"/>
  <c r="S59" i="6" s="1"/>
  <c r="BC60" i="4"/>
  <c r="BD60" i="4" s="1"/>
  <c r="AL61" i="4"/>
  <c r="BU60" i="4"/>
  <c r="DA57" i="4"/>
  <c r="AC137" i="8"/>
  <c r="AA138" i="8"/>
  <c r="AA61" i="8"/>
  <c r="BK60" i="8"/>
  <c r="BI61" i="8"/>
  <c r="H58" i="6"/>
  <c r="M58" i="6" s="1"/>
  <c r="CW59" i="4"/>
  <c r="Y137" i="8"/>
  <c r="W138" i="8"/>
  <c r="AT61" i="8"/>
  <c r="AV60" i="8"/>
  <c r="H62" i="4"/>
  <c r="G63" i="4"/>
  <c r="I62" i="4"/>
  <c r="T62" i="4" l="1"/>
  <c r="U62" i="4"/>
  <c r="S63" i="4"/>
  <c r="CZ57" i="4"/>
  <c r="X61" i="4"/>
  <c r="V62" i="4"/>
  <c r="W61" i="4"/>
  <c r="J63" i="4"/>
  <c r="K62" i="4"/>
  <c r="L62" i="4"/>
  <c r="CV60" i="4"/>
  <c r="G59" i="6" s="1"/>
  <c r="X57" i="6"/>
  <c r="DK58" i="4" s="1"/>
  <c r="AE61" i="8"/>
  <c r="AS137" i="8"/>
  <c r="AI59" i="6" s="1"/>
  <c r="Q62" i="4"/>
  <c r="R62" i="4"/>
  <c r="P63" i="4"/>
  <c r="CS60" i="4"/>
  <c r="P58" i="6"/>
  <c r="V58" i="6" s="1"/>
  <c r="Y58" i="6" s="1"/>
  <c r="CS59" i="4"/>
  <c r="N62" i="4"/>
  <c r="O62" i="4"/>
  <c r="M63" i="4"/>
  <c r="DJ59" i="4"/>
  <c r="G61" i="8"/>
  <c r="I61" i="8" s="1"/>
  <c r="W61" i="8"/>
  <c r="Y61" i="8" s="1"/>
  <c r="K61" i="8"/>
  <c r="M61" i="8" s="1"/>
  <c r="E62" i="8"/>
  <c r="AO62" i="8" s="1"/>
  <c r="O61" i="8"/>
  <c r="Q61" i="8" s="1"/>
  <c r="BN61" i="8"/>
  <c r="BP61" i="8" s="1"/>
  <c r="BD61" i="8"/>
  <c r="BF61" i="8" s="1"/>
  <c r="AY61" i="8"/>
  <c r="BA61" i="8" s="1"/>
  <c r="G138" i="8"/>
  <c r="I138" i="8" s="1"/>
  <c r="S61" i="8"/>
  <c r="U61" i="8" s="1"/>
  <c r="AN138" i="8"/>
  <c r="AP138" i="8" s="1"/>
  <c r="K138" i="8"/>
  <c r="M138" i="8" s="1"/>
  <c r="AE138" i="8"/>
  <c r="AG138" i="8" s="1"/>
  <c r="S138" i="8"/>
  <c r="U138" i="8" s="1"/>
  <c r="O138" i="8"/>
  <c r="Q138" i="8" s="1"/>
  <c r="AQ61" i="8"/>
  <c r="B59" i="6"/>
  <c r="AA59" i="6" s="1"/>
  <c r="B61" i="4"/>
  <c r="V59" i="6"/>
  <c r="Y59" i="6" s="1"/>
  <c r="AC61" i="6"/>
  <c r="D63" i="4"/>
  <c r="D61" i="6"/>
  <c r="E62" i="4"/>
  <c r="E60" i="6"/>
  <c r="AD60" i="6" s="1"/>
  <c r="Y61" i="4"/>
  <c r="AA61" i="4" s="1"/>
  <c r="O60" i="6" s="1"/>
  <c r="BR60" i="8"/>
  <c r="AP61" i="4"/>
  <c r="Q60" i="6" s="1"/>
  <c r="CM61" i="4"/>
  <c r="CN61" i="4" s="1"/>
  <c r="BX61" i="4"/>
  <c r="BY61" i="4" s="1"/>
  <c r="BE61" i="4"/>
  <c r="T60" i="6" s="1"/>
  <c r="AZ61" i="4"/>
  <c r="S60" i="6" s="1"/>
  <c r="BZ61" i="4"/>
  <c r="I60" i="6" s="1"/>
  <c r="AS61" i="4"/>
  <c r="AT61" i="4" s="1"/>
  <c r="AU61" i="4"/>
  <c r="R60" i="6" s="1"/>
  <c r="CO61" i="4"/>
  <c r="L60" i="6" s="1"/>
  <c r="BC61" i="4"/>
  <c r="BD61" i="4" s="1"/>
  <c r="AL62" i="4"/>
  <c r="CH61" i="4"/>
  <c r="CI61" i="4" s="1"/>
  <c r="BU61" i="4"/>
  <c r="BJ61" i="4"/>
  <c r="U60" i="6" s="1"/>
  <c r="BM61" i="4"/>
  <c r="BN61" i="4" s="1"/>
  <c r="AN61" i="4"/>
  <c r="AO61" i="4" s="1"/>
  <c r="CE61" i="4"/>
  <c r="J60" i="6" s="1"/>
  <c r="BH61" i="4"/>
  <c r="BI61" i="4" s="1"/>
  <c r="AX61" i="4"/>
  <c r="AY61" i="4" s="1"/>
  <c r="CC61" i="4"/>
  <c r="CD61" i="4" s="1"/>
  <c r="CJ61" i="4"/>
  <c r="K60" i="6" s="1"/>
  <c r="AV61" i="8"/>
  <c r="AT62" i="8"/>
  <c r="AC61" i="8"/>
  <c r="AA62" i="8"/>
  <c r="Y138" i="8"/>
  <c r="W139" i="8"/>
  <c r="BK61" i="8"/>
  <c r="BI62" i="8"/>
  <c r="AC138" i="8"/>
  <c r="AA139" i="8"/>
  <c r="CZ58" i="4"/>
  <c r="CT59" i="4"/>
  <c r="CY59" i="4" s="1"/>
  <c r="DA58" i="4"/>
  <c r="AE62" i="8"/>
  <c r="AG61" i="8"/>
  <c r="CW60" i="4"/>
  <c r="H59" i="6"/>
  <c r="H63" i="4"/>
  <c r="G64" i="4"/>
  <c r="I63" i="4"/>
  <c r="T63" i="4" l="1"/>
  <c r="S64" i="4"/>
  <c r="U63" i="4"/>
  <c r="V63" i="4"/>
  <c r="W62" i="4"/>
  <c r="X62" i="4"/>
  <c r="DJ60" i="4"/>
  <c r="M59" i="6"/>
  <c r="X59" i="6" s="1"/>
  <c r="DK60" i="4" s="1"/>
  <c r="L63" i="4"/>
  <c r="J64" i="4"/>
  <c r="K63" i="4"/>
  <c r="AE61" i="4"/>
  <c r="P60" i="6" s="1"/>
  <c r="V60" i="6" s="1"/>
  <c r="X58" i="6"/>
  <c r="DK59" i="4" s="1"/>
  <c r="CS61" i="4"/>
  <c r="P64" i="4"/>
  <c r="R63" i="4"/>
  <c r="Q63" i="4"/>
  <c r="N63" i="4"/>
  <c r="O63" i="4"/>
  <c r="M64" i="4"/>
  <c r="O62" i="8"/>
  <c r="Q62" i="8" s="1"/>
  <c r="G62" i="8"/>
  <c r="I62" i="8" s="1"/>
  <c r="K62" i="8"/>
  <c r="M62" i="8" s="1"/>
  <c r="E63" i="8"/>
  <c r="AO63" i="8" s="1"/>
  <c r="W62" i="8"/>
  <c r="Y62" i="8" s="1"/>
  <c r="BN62" i="8"/>
  <c r="BP62" i="8" s="1"/>
  <c r="BD62" i="8"/>
  <c r="AY62" i="8"/>
  <c r="AE139" i="8"/>
  <c r="AG139" i="8" s="1"/>
  <c r="K139" i="8"/>
  <c r="M139" i="8" s="1"/>
  <c r="AN139" i="8"/>
  <c r="AP139" i="8" s="1"/>
  <c r="BA62" i="8"/>
  <c r="BF62" i="8"/>
  <c r="S62" i="8"/>
  <c r="U62" i="8" s="1"/>
  <c r="G139" i="8"/>
  <c r="I139" i="8" s="1"/>
  <c r="S139" i="8"/>
  <c r="U139" i="8" s="1"/>
  <c r="O139" i="8"/>
  <c r="Q139" i="8" s="1"/>
  <c r="AG59" i="6"/>
  <c r="CV61" i="4"/>
  <c r="G60" i="6" s="1"/>
  <c r="AQ62" i="8"/>
  <c r="D62" i="6"/>
  <c r="D64" i="4"/>
  <c r="AC62" i="6"/>
  <c r="B60" i="6"/>
  <c r="AA60" i="6" s="1"/>
  <c r="B62" i="4"/>
  <c r="E63" i="4"/>
  <c r="Y62" i="4"/>
  <c r="CV62" i="4" s="1"/>
  <c r="G61" i="6" s="1"/>
  <c r="E61" i="6"/>
  <c r="AD61" i="6" s="1"/>
  <c r="BR61" i="8"/>
  <c r="AG60" i="6" s="1"/>
  <c r="AS138" i="8"/>
  <c r="AI60" i="6" s="1"/>
  <c r="H60" i="6"/>
  <c r="AE63" i="8"/>
  <c r="AG62" i="8"/>
  <c r="AC139" i="8"/>
  <c r="Y139" i="8"/>
  <c r="AV62" i="8"/>
  <c r="BJ62" i="4"/>
  <c r="U61" i="6" s="1"/>
  <c r="BC62" i="4"/>
  <c r="BD62" i="4" s="1"/>
  <c r="AL63" i="4"/>
  <c r="BX62" i="4"/>
  <c r="BY62" i="4" s="1"/>
  <c r="BU62" i="4"/>
  <c r="AN62" i="4"/>
  <c r="AO62" i="4" s="1"/>
  <c r="CE62" i="4"/>
  <c r="J61" i="6" s="1"/>
  <c r="AX62" i="4"/>
  <c r="AY62" i="4" s="1"/>
  <c r="CM62" i="4"/>
  <c r="CN62" i="4" s="1"/>
  <c r="BZ62" i="4"/>
  <c r="I61" i="6" s="1"/>
  <c r="BM62" i="4"/>
  <c r="BN62" i="4" s="1"/>
  <c r="CH62" i="4"/>
  <c r="CI62" i="4" s="1"/>
  <c r="CJ62" i="4"/>
  <c r="K61" i="6" s="1"/>
  <c r="AU62" i="4"/>
  <c r="R61" i="6" s="1"/>
  <c r="AZ62" i="4"/>
  <c r="S61" i="6" s="1"/>
  <c r="BE62" i="4"/>
  <c r="T61" i="6" s="1"/>
  <c r="AP62" i="4"/>
  <c r="Q61" i="6" s="1"/>
  <c r="CC62" i="4"/>
  <c r="CD62" i="4" s="1"/>
  <c r="CO62" i="4"/>
  <c r="L61" i="6" s="1"/>
  <c r="AS62" i="4"/>
  <c r="AT62" i="4" s="1"/>
  <c r="BH62" i="4"/>
  <c r="BI62" i="4" s="1"/>
  <c r="CT60" i="4"/>
  <c r="CY60" i="4" s="1"/>
  <c r="DA59" i="4"/>
  <c r="CZ59" i="4"/>
  <c r="BK62" i="8"/>
  <c r="BI63" i="8"/>
  <c r="AC62" i="8"/>
  <c r="I64" i="4"/>
  <c r="H64" i="4"/>
  <c r="G65" i="4"/>
  <c r="S65" i="4" l="1"/>
  <c r="T64" i="4"/>
  <c r="U64" i="4"/>
  <c r="W63" i="4"/>
  <c r="X63" i="4"/>
  <c r="V64" i="4"/>
  <c r="W140" i="8"/>
  <c r="J65" i="4"/>
  <c r="K64" i="4"/>
  <c r="L64" i="4"/>
  <c r="AE62" i="4"/>
  <c r="P61" i="6" s="1"/>
  <c r="AS139" i="8"/>
  <c r="AI61" i="6" s="1"/>
  <c r="AA63" i="8"/>
  <c r="AC63" i="8" s="1"/>
  <c r="AT63" i="8"/>
  <c r="AV63" i="8" s="1"/>
  <c r="N64" i="4"/>
  <c r="O64" i="4"/>
  <c r="M65" i="4"/>
  <c r="AA140" i="8"/>
  <c r="AC140" i="8" s="1"/>
  <c r="Q64" i="4"/>
  <c r="P65" i="4"/>
  <c r="R64" i="4"/>
  <c r="M60" i="6"/>
  <c r="X60" i="6" s="1"/>
  <c r="DK61" i="4" s="1"/>
  <c r="AA62" i="4"/>
  <c r="K63" i="8"/>
  <c r="M63" i="8" s="1"/>
  <c r="G63" i="8"/>
  <c r="I63" i="8" s="1"/>
  <c r="W63" i="8"/>
  <c r="Y63" i="8" s="1"/>
  <c r="E64" i="8"/>
  <c r="BI64" i="8" s="1"/>
  <c r="O63" i="8"/>
  <c r="Q63" i="8" s="1"/>
  <c r="BN63" i="8"/>
  <c r="BP63" i="8" s="1"/>
  <c r="BD63" i="8"/>
  <c r="BF63" i="8" s="1"/>
  <c r="AY63" i="8"/>
  <c r="BA63" i="8" s="1"/>
  <c r="AN140" i="8"/>
  <c r="AP140" i="8" s="1"/>
  <c r="K140" i="8"/>
  <c r="M140" i="8" s="1"/>
  <c r="G140" i="8"/>
  <c r="I140" i="8" s="1"/>
  <c r="S140" i="8"/>
  <c r="U140" i="8" s="1"/>
  <c r="O140" i="8"/>
  <c r="Q140" i="8" s="1"/>
  <c r="S63" i="8"/>
  <c r="U63" i="8" s="1"/>
  <c r="AE140" i="8"/>
  <c r="AG140" i="8" s="1"/>
  <c r="CW61" i="4"/>
  <c r="Y60" i="6"/>
  <c r="AQ63" i="8"/>
  <c r="DJ61" i="4"/>
  <c r="AC63" i="6"/>
  <c r="D63" i="6"/>
  <c r="D65" i="4"/>
  <c r="B61" i="6"/>
  <c r="AA61" i="6" s="1"/>
  <c r="B63" i="4"/>
  <c r="E64" i="4"/>
  <c r="E62" i="6"/>
  <c r="AD62" i="6" s="1"/>
  <c r="Y63" i="4"/>
  <c r="AA63" i="4" s="1"/>
  <c r="O62" i="6" s="1"/>
  <c r="BR62" i="8"/>
  <c r="DJ62" i="4" s="1"/>
  <c r="BK63" i="8"/>
  <c r="CT61" i="4"/>
  <c r="CY61" i="4" s="1"/>
  <c r="DA60" i="4"/>
  <c r="CZ60" i="4"/>
  <c r="AU63" i="4"/>
  <c r="R62" i="6" s="1"/>
  <c r="CO63" i="4"/>
  <c r="L62" i="6" s="1"/>
  <c r="CJ63" i="4"/>
  <c r="K62" i="6" s="1"/>
  <c r="BM63" i="4"/>
  <c r="BN63" i="4" s="1"/>
  <c r="AX63" i="4"/>
  <c r="AY63" i="4" s="1"/>
  <c r="AN63" i="4"/>
  <c r="AO63" i="4" s="1"/>
  <c r="BE63" i="4"/>
  <c r="T62" i="6" s="1"/>
  <c r="AZ63" i="4"/>
  <c r="S62" i="6" s="1"/>
  <c r="AP63" i="4"/>
  <c r="Q62" i="6" s="1"/>
  <c r="CC63" i="4"/>
  <c r="CD63" i="4" s="1"/>
  <c r="BH63" i="4"/>
  <c r="BI63" i="4" s="1"/>
  <c r="BU63" i="4"/>
  <c r="BJ63" i="4"/>
  <c r="U62" i="6" s="1"/>
  <c r="AS63" i="4"/>
  <c r="AT63" i="4" s="1"/>
  <c r="CM63" i="4"/>
  <c r="CN63" i="4" s="1"/>
  <c r="BX63" i="4"/>
  <c r="BY63" i="4" s="1"/>
  <c r="CE63" i="4"/>
  <c r="J62" i="6" s="1"/>
  <c r="BZ63" i="4"/>
  <c r="I62" i="6" s="1"/>
  <c r="BC63" i="4"/>
  <c r="BD63" i="4" s="1"/>
  <c r="AL64" i="4"/>
  <c r="CH63" i="4"/>
  <c r="CI63" i="4" s="1"/>
  <c r="H61" i="6"/>
  <c r="M61" i="6" s="1"/>
  <c r="CW62" i="4"/>
  <c r="Y140" i="8"/>
  <c r="AG63" i="8"/>
  <c r="H65" i="4"/>
  <c r="I65" i="4"/>
  <c r="G66" i="4"/>
  <c r="S66" i="4" l="1"/>
  <c r="T65" i="4"/>
  <c r="U65" i="4"/>
  <c r="V65" i="4"/>
  <c r="X64" i="4"/>
  <c r="W64" i="4"/>
  <c r="W141" i="8"/>
  <c r="Y141" i="8" s="1"/>
  <c r="AA64" i="8"/>
  <c r="AA141" i="8"/>
  <c r="AC141" i="8" s="1"/>
  <c r="AE64" i="8"/>
  <c r="AG64" i="8" s="1"/>
  <c r="J66" i="4"/>
  <c r="L65" i="4"/>
  <c r="K65" i="4"/>
  <c r="CV63" i="4"/>
  <c r="G62" i="6" s="1"/>
  <c r="AT64" i="8"/>
  <c r="P66" i="4"/>
  <c r="Q65" i="4"/>
  <c r="R65" i="4"/>
  <c r="AE63" i="4"/>
  <c r="O61" i="6"/>
  <c r="V61" i="6" s="1"/>
  <c r="Y61" i="6" s="1"/>
  <c r="CS62" i="4"/>
  <c r="N65" i="4"/>
  <c r="O65" i="4"/>
  <c r="M66" i="4"/>
  <c r="AO64" i="8"/>
  <c r="O64" i="8"/>
  <c r="Q64" i="8" s="1"/>
  <c r="K64" i="8"/>
  <c r="M64" i="8" s="1"/>
  <c r="E65" i="8"/>
  <c r="AE65" i="8" s="1"/>
  <c r="W64" i="8"/>
  <c r="Y64" i="8" s="1"/>
  <c r="G64" i="8"/>
  <c r="I64" i="8" s="1"/>
  <c r="BN64" i="8"/>
  <c r="BP64" i="8" s="1"/>
  <c r="BD64" i="8"/>
  <c r="BF64" i="8" s="1"/>
  <c r="AY64" i="8"/>
  <c r="BA64" i="8" s="1"/>
  <c r="AN141" i="8"/>
  <c r="AP141" i="8" s="1"/>
  <c r="G141" i="8"/>
  <c r="I141" i="8" s="1"/>
  <c r="O141" i="8"/>
  <c r="Q141" i="8" s="1"/>
  <c r="S141" i="8"/>
  <c r="U141" i="8" s="1"/>
  <c r="AE141" i="8"/>
  <c r="AG141" i="8" s="1"/>
  <c r="K141" i="8"/>
  <c r="M141" i="8" s="1"/>
  <c r="S64" i="8"/>
  <c r="U64" i="8" s="1"/>
  <c r="AG61" i="6"/>
  <c r="AQ64" i="8"/>
  <c r="Y64" i="4"/>
  <c r="AA64" i="4" s="1"/>
  <c r="O63" i="6" s="1"/>
  <c r="E65" i="4"/>
  <c r="E63" i="6"/>
  <c r="AD63" i="6" s="1"/>
  <c r="D64" i="6"/>
  <c r="AC64" i="6"/>
  <c r="D66" i="4"/>
  <c r="B62" i="6"/>
  <c r="AA62" i="6" s="1"/>
  <c r="B64" i="4"/>
  <c r="AS140" i="8"/>
  <c r="AI62" i="6" s="1"/>
  <c r="BR63" i="8"/>
  <c r="AG62" i="6" s="1"/>
  <c r="AC64" i="8"/>
  <c r="CZ61" i="4"/>
  <c r="CT62" i="4"/>
  <c r="CY62" i="4" s="1"/>
  <c r="DA61" i="4"/>
  <c r="AV64" i="8"/>
  <c r="CE64" i="4"/>
  <c r="J63" i="6" s="1"/>
  <c r="CH64" i="4"/>
  <c r="CI64" i="4" s="1"/>
  <c r="BC64" i="4"/>
  <c r="BD64" i="4" s="1"/>
  <c r="AL65" i="4"/>
  <c r="BX64" i="4"/>
  <c r="BY64" i="4" s="1"/>
  <c r="BJ64" i="4"/>
  <c r="U63" i="6" s="1"/>
  <c r="AU64" i="4"/>
  <c r="R63" i="6" s="1"/>
  <c r="CO64" i="4"/>
  <c r="L63" i="6" s="1"/>
  <c r="CJ64" i="4"/>
  <c r="K63" i="6" s="1"/>
  <c r="BM64" i="4"/>
  <c r="BN64" i="4" s="1"/>
  <c r="AX64" i="4"/>
  <c r="AY64" i="4" s="1"/>
  <c r="AN64" i="4"/>
  <c r="AO64" i="4" s="1"/>
  <c r="CM64" i="4"/>
  <c r="CN64" i="4" s="1"/>
  <c r="BE64" i="4"/>
  <c r="T63" i="6" s="1"/>
  <c r="AZ64" i="4"/>
  <c r="S63" i="6" s="1"/>
  <c r="AP64" i="4"/>
  <c r="Q63" i="6" s="1"/>
  <c r="CC64" i="4"/>
  <c r="CD64" i="4" s="1"/>
  <c r="BH64" i="4"/>
  <c r="BI64" i="4" s="1"/>
  <c r="BZ64" i="4"/>
  <c r="I63" i="6" s="1"/>
  <c r="BU64" i="4"/>
  <c r="AS64" i="4"/>
  <c r="AT64" i="4" s="1"/>
  <c r="H62" i="6"/>
  <c r="CW63" i="4"/>
  <c r="BK64" i="8"/>
  <c r="BI65" i="8"/>
  <c r="I66" i="4"/>
  <c r="H66" i="4"/>
  <c r="G67" i="4"/>
  <c r="S67" i="4" l="1"/>
  <c r="T66" i="4"/>
  <c r="U66" i="4"/>
  <c r="W65" i="4"/>
  <c r="V66" i="4"/>
  <c r="X65" i="4"/>
  <c r="M62" i="6"/>
  <c r="AA65" i="8"/>
  <c r="AC65" i="8" s="1"/>
  <c r="L66" i="4"/>
  <c r="K66" i="4"/>
  <c r="J67" i="4"/>
  <c r="P62" i="6"/>
  <c r="V62" i="6" s="1"/>
  <c r="Y62" i="6" s="1"/>
  <c r="CS63" i="4"/>
  <c r="X61" i="6"/>
  <c r="DK62" i="4" s="1"/>
  <c r="AE64" i="4"/>
  <c r="P63" i="6" s="1"/>
  <c r="N66" i="4"/>
  <c r="M67" i="4"/>
  <c r="O66" i="4"/>
  <c r="R66" i="4"/>
  <c r="P67" i="4"/>
  <c r="Q66" i="4"/>
  <c r="E66" i="8"/>
  <c r="AA66" i="8" s="1"/>
  <c r="O65" i="8"/>
  <c r="Q65" i="8" s="1"/>
  <c r="K65" i="8"/>
  <c r="M65" i="8" s="1"/>
  <c r="W65" i="8"/>
  <c r="Y65" i="8" s="1"/>
  <c r="G65" i="8"/>
  <c r="I65" i="8" s="1"/>
  <c r="BN65" i="8"/>
  <c r="BD65" i="8"/>
  <c r="BF65" i="8" s="1"/>
  <c r="BP65" i="8"/>
  <c r="AY65" i="8"/>
  <c r="BA65" i="8" s="1"/>
  <c r="S65" i="8"/>
  <c r="U65" i="8" s="1"/>
  <c r="AN142" i="8"/>
  <c r="AP142" i="8" s="1"/>
  <c r="AE142" i="8"/>
  <c r="AG142" i="8" s="1"/>
  <c r="S142" i="8"/>
  <c r="U142" i="8" s="1"/>
  <c r="K142" i="8"/>
  <c r="M142" i="8" s="1"/>
  <c r="O142" i="8"/>
  <c r="Q142" i="8" s="1"/>
  <c r="G142" i="8"/>
  <c r="I142" i="8" s="1"/>
  <c r="AT65" i="8"/>
  <c r="AA142" i="8"/>
  <c r="W142" i="8"/>
  <c r="Y142" i="8" s="1"/>
  <c r="AO65" i="8"/>
  <c r="AQ65" i="8" s="1"/>
  <c r="CV64" i="4"/>
  <c r="G63" i="6" s="1"/>
  <c r="V63" i="6"/>
  <c r="AC65" i="6"/>
  <c r="D67" i="4"/>
  <c r="D65" i="6"/>
  <c r="E66" i="4"/>
  <c r="Y65" i="4"/>
  <c r="CV65" i="4" s="1"/>
  <c r="G64" i="6" s="1"/>
  <c r="E64" i="6"/>
  <c r="AD64" i="6" s="1"/>
  <c r="B63" i="6"/>
  <c r="AA63" i="6" s="1"/>
  <c r="B65" i="4"/>
  <c r="BR64" i="8"/>
  <c r="AG63" i="6" s="1"/>
  <c r="DJ63" i="4"/>
  <c r="AS141" i="8"/>
  <c r="AI63" i="6" s="1"/>
  <c r="CT63" i="4"/>
  <c r="CY63" i="4" s="1"/>
  <c r="DA62" i="4"/>
  <c r="CZ62" i="4"/>
  <c r="BK65" i="8"/>
  <c r="H63" i="6"/>
  <c r="CW64" i="4"/>
  <c r="BH65" i="4"/>
  <c r="BI65" i="4" s="1"/>
  <c r="BM65" i="4"/>
  <c r="BN65" i="4" s="1"/>
  <c r="AP65" i="4"/>
  <c r="Q64" i="6" s="1"/>
  <c r="BZ65" i="4"/>
  <c r="I64" i="6" s="1"/>
  <c r="CE65" i="4"/>
  <c r="J64" i="6" s="1"/>
  <c r="AX65" i="4"/>
  <c r="AY65" i="4" s="1"/>
  <c r="CH65" i="4"/>
  <c r="CI65" i="4" s="1"/>
  <c r="CC65" i="4"/>
  <c r="CD65" i="4" s="1"/>
  <c r="BJ65" i="4"/>
  <c r="U64" i="6" s="1"/>
  <c r="AU65" i="4"/>
  <c r="R64" i="6" s="1"/>
  <c r="CO65" i="4"/>
  <c r="L64" i="6" s="1"/>
  <c r="BX65" i="4"/>
  <c r="BY65" i="4" s="1"/>
  <c r="AS65" i="4"/>
  <c r="AT65" i="4" s="1"/>
  <c r="CM65" i="4"/>
  <c r="CN65" i="4" s="1"/>
  <c r="CJ65" i="4"/>
  <c r="K64" i="6" s="1"/>
  <c r="BE65" i="4"/>
  <c r="T64" i="6" s="1"/>
  <c r="AN65" i="4"/>
  <c r="AO65" i="4" s="1"/>
  <c r="BC65" i="4"/>
  <c r="BD65" i="4" s="1"/>
  <c r="AL66" i="4"/>
  <c r="AZ65" i="4"/>
  <c r="S64" i="6" s="1"/>
  <c r="BU65" i="4"/>
  <c r="AG65" i="8"/>
  <c r="AV65" i="8"/>
  <c r="I67" i="4"/>
  <c r="H67" i="4"/>
  <c r="G68" i="4"/>
  <c r="U67" i="4" l="1"/>
  <c r="S68" i="4"/>
  <c r="T67" i="4"/>
  <c r="V67" i="4"/>
  <c r="X66" i="4"/>
  <c r="W66" i="4"/>
  <c r="X62" i="6"/>
  <c r="DK63" i="4" s="1"/>
  <c r="J68" i="4"/>
  <c r="K67" i="4"/>
  <c r="L67" i="4"/>
  <c r="AA143" i="8"/>
  <c r="AC143" i="8" s="1"/>
  <c r="W143" i="8"/>
  <c r="AE66" i="8"/>
  <c r="BI66" i="8"/>
  <c r="AT66" i="8"/>
  <c r="AO66" i="8"/>
  <c r="AC142" i="8"/>
  <c r="Q67" i="4"/>
  <c r="R67" i="4"/>
  <c r="P68" i="4"/>
  <c r="CS64" i="4"/>
  <c r="O67" i="4"/>
  <c r="N67" i="4"/>
  <c r="M68" i="4"/>
  <c r="AE65" i="4"/>
  <c r="P64" i="6" s="1"/>
  <c r="AA65" i="4"/>
  <c r="Y63" i="6"/>
  <c r="M63" i="6"/>
  <c r="X63" i="6" s="1"/>
  <c r="DK64" i="4" s="1"/>
  <c r="DJ64" i="4"/>
  <c r="W66" i="8"/>
  <c r="Y66" i="8" s="1"/>
  <c r="E67" i="8"/>
  <c r="AA144" i="8" s="1"/>
  <c r="O66" i="8"/>
  <c r="Q66" i="8" s="1"/>
  <c r="K66" i="8"/>
  <c r="M66" i="8" s="1"/>
  <c r="G66" i="8"/>
  <c r="I66" i="8" s="1"/>
  <c r="BN66" i="8"/>
  <c r="BP66" i="8" s="1"/>
  <c r="BD66" i="8"/>
  <c r="AY66" i="8"/>
  <c r="BA66" i="8" s="1"/>
  <c r="G143" i="8"/>
  <c r="I143" i="8" s="1"/>
  <c r="O143" i="8"/>
  <c r="Q143" i="8" s="1"/>
  <c r="AN143" i="8"/>
  <c r="AP143" i="8" s="1"/>
  <c r="K143" i="8"/>
  <c r="M143" i="8" s="1"/>
  <c r="AE143" i="8"/>
  <c r="AG143" i="8" s="1"/>
  <c r="S66" i="8"/>
  <c r="U66" i="8" s="1"/>
  <c r="S143" i="8"/>
  <c r="U143" i="8" s="1"/>
  <c r="BF66" i="8"/>
  <c r="AQ66" i="8"/>
  <c r="B64" i="6"/>
  <c r="AA64" i="6" s="1"/>
  <c r="B66" i="4"/>
  <c r="Y66" i="4"/>
  <c r="AA66" i="4" s="1"/>
  <c r="O65" i="6" s="1"/>
  <c r="E67" i="4"/>
  <c r="E65" i="6"/>
  <c r="AD65" i="6" s="1"/>
  <c r="AC66" i="6"/>
  <c r="D68" i="4"/>
  <c r="D66" i="6"/>
  <c r="BR65" i="8"/>
  <c r="DJ65" i="4" s="1"/>
  <c r="AS142" i="8"/>
  <c r="AI64" i="6" s="1"/>
  <c r="Y143" i="8"/>
  <c r="AA67" i="8"/>
  <c r="AC66" i="8"/>
  <c r="AG66" i="8"/>
  <c r="BK66" i="8"/>
  <c r="DA63" i="4"/>
  <c r="CZ63" i="4"/>
  <c r="CT64" i="4"/>
  <c r="CY64" i="4" s="1"/>
  <c r="BM66" i="4"/>
  <c r="BN66" i="4" s="1"/>
  <c r="AX66" i="4"/>
  <c r="AY66" i="4" s="1"/>
  <c r="CH66" i="4"/>
  <c r="CI66" i="4" s="1"/>
  <c r="CE66" i="4"/>
  <c r="J65" i="6" s="1"/>
  <c r="AZ66" i="4"/>
  <c r="S65" i="6" s="1"/>
  <c r="BC66" i="4"/>
  <c r="BD66" i="4" s="1"/>
  <c r="CC66" i="4"/>
  <c r="CD66" i="4" s="1"/>
  <c r="BX66" i="4"/>
  <c r="BY66" i="4" s="1"/>
  <c r="AU66" i="4"/>
  <c r="R65" i="6" s="1"/>
  <c r="CO66" i="4"/>
  <c r="L65" i="6" s="1"/>
  <c r="BZ66" i="4"/>
  <c r="I65" i="6" s="1"/>
  <c r="CM66" i="4"/>
  <c r="CN66" i="4" s="1"/>
  <c r="BE66" i="4"/>
  <c r="T65" i="6" s="1"/>
  <c r="BU66" i="4"/>
  <c r="AS66" i="4"/>
  <c r="AT66" i="4" s="1"/>
  <c r="AN66" i="4"/>
  <c r="AO66" i="4" s="1"/>
  <c r="BJ66" i="4"/>
  <c r="U65" i="6" s="1"/>
  <c r="AP66" i="4"/>
  <c r="Q65" i="6" s="1"/>
  <c r="AL67" i="4"/>
  <c r="CJ66" i="4"/>
  <c r="K65" i="6" s="1"/>
  <c r="BH66" i="4"/>
  <c r="BI66" i="4" s="1"/>
  <c r="AV66" i="8"/>
  <c r="H64" i="6"/>
  <c r="M64" i="6" s="1"/>
  <c r="CW65" i="4"/>
  <c r="H68" i="4"/>
  <c r="G69" i="4"/>
  <c r="I68" i="4"/>
  <c r="U68" i="4" l="1"/>
  <c r="T68" i="4"/>
  <c r="S69" i="4"/>
  <c r="AT67" i="8"/>
  <c r="W144" i="8"/>
  <c r="BI67" i="8"/>
  <c r="W67" i="4"/>
  <c r="X67" i="4"/>
  <c r="V68" i="4"/>
  <c r="K68" i="4"/>
  <c r="J69" i="4"/>
  <c r="L68" i="4"/>
  <c r="AO67" i="8"/>
  <c r="AE66" i="4"/>
  <c r="P65" i="6" s="1"/>
  <c r="V65" i="6" s="1"/>
  <c r="N68" i="4"/>
  <c r="M69" i="4"/>
  <c r="O68" i="4"/>
  <c r="Q68" i="4"/>
  <c r="R68" i="4"/>
  <c r="P69" i="4"/>
  <c r="AE67" i="8"/>
  <c r="AG67" i="8" s="1"/>
  <c r="O64" i="6"/>
  <c r="V64" i="6" s="1"/>
  <c r="Y64" i="6" s="1"/>
  <c r="CS65" i="4"/>
  <c r="BR66" i="8"/>
  <c r="AG65" i="6" s="1"/>
  <c r="AG64" i="6"/>
  <c r="O67" i="8"/>
  <c r="Q67" i="8" s="1"/>
  <c r="K67" i="8"/>
  <c r="M67" i="8" s="1"/>
  <c r="G67" i="8"/>
  <c r="I67" i="8" s="1"/>
  <c r="W67" i="8"/>
  <c r="Y67" i="8" s="1"/>
  <c r="E68" i="8"/>
  <c r="AO68" i="8" s="1"/>
  <c r="BN67" i="8"/>
  <c r="BP67" i="8" s="1"/>
  <c r="BD67" i="8"/>
  <c r="AY67" i="8"/>
  <c r="BA67" i="8" s="1"/>
  <c r="O144" i="8"/>
  <c r="Q144" i="8" s="1"/>
  <c r="AN144" i="8"/>
  <c r="AP144" i="8" s="1"/>
  <c r="BF67" i="8"/>
  <c r="K144" i="8"/>
  <c r="M144" i="8" s="1"/>
  <c r="S67" i="8"/>
  <c r="U67" i="8" s="1"/>
  <c r="AE144" i="8"/>
  <c r="AG144" i="8" s="1"/>
  <c r="G144" i="8"/>
  <c r="I144" i="8" s="1"/>
  <c r="S144" i="8"/>
  <c r="U144" i="8" s="1"/>
  <c r="CV66" i="4"/>
  <c r="G65" i="6" s="1"/>
  <c r="AQ67" i="8"/>
  <c r="Y67" i="4"/>
  <c r="AA67" i="4" s="1"/>
  <c r="O66" i="6" s="1"/>
  <c r="E68" i="4"/>
  <c r="E66" i="6"/>
  <c r="AD66" i="6" s="1"/>
  <c r="D67" i="6"/>
  <c r="D69" i="4"/>
  <c r="AC67" i="6"/>
  <c r="B65" i="6"/>
  <c r="AA65" i="6" s="1"/>
  <c r="B67" i="4"/>
  <c r="AS143" i="8"/>
  <c r="AI65" i="6" s="1"/>
  <c r="AV67" i="8"/>
  <c r="DA64" i="4"/>
  <c r="CZ64" i="4"/>
  <c r="CT65" i="4"/>
  <c r="CY65" i="4" s="1"/>
  <c r="AC144" i="8"/>
  <c r="AU67" i="4"/>
  <c r="R66" i="6" s="1"/>
  <c r="CO67" i="4"/>
  <c r="L66" i="6" s="1"/>
  <c r="BH67" i="4"/>
  <c r="BI67" i="4" s="1"/>
  <c r="BM67" i="4"/>
  <c r="BN67" i="4" s="1"/>
  <c r="BJ67" i="4"/>
  <c r="U66" i="6" s="1"/>
  <c r="AP67" i="4"/>
  <c r="Q66" i="6" s="1"/>
  <c r="BE67" i="4"/>
  <c r="T66" i="6" s="1"/>
  <c r="CH67" i="4"/>
  <c r="CI67" i="4" s="1"/>
  <c r="BX67" i="4"/>
  <c r="BY67" i="4" s="1"/>
  <c r="AX67" i="4"/>
  <c r="AY67" i="4" s="1"/>
  <c r="CJ67" i="4"/>
  <c r="K66" i="6" s="1"/>
  <c r="CM67" i="4"/>
  <c r="CN67" i="4" s="1"/>
  <c r="BU67" i="4"/>
  <c r="AS67" i="4"/>
  <c r="AT67" i="4" s="1"/>
  <c r="AZ67" i="4"/>
  <c r="S66" i="6" s="1"/>
  <c r="CE67" i="4"/>
  <c r="J66" i="6" s="1"/>
  <c r="AN67" i="4"/>
  <c r="AO67" i="4" s="1"/>
  <c r="BC67" i="4"/>
  <c r="BD67" i="4" s="1"/>
  <c r="AL68" i="4"/>
  <c r="BZ67" i="4"/>
  <c r="I66" i="6" s="1"/>
  <c r="CC67" i="4"/>
  <c r="CD67" i="4" s="1"/>
  <c r="H65" i="6"/>
  <c r="AC67" i="8"/>
  <c r="BK67" i="8"/>
  <c r="BI68" i="8"/>
  <c r="Y144" i="8"/>
  <c r="G70" i="4"/>
  <c r="I69" i="4"/>
  <c r="H69" i="4"/>
  <c r="S70" i="4" l="1"/>
  <c r="U69" i="4"/>
  <c r="T69" i="4"/>
  <c r="W68" i="4"/>
  <c r="V69" i="4"/>
  <c r="X68" i="4"/>
  <c r="L69" i="4"/>
  <c r="K69" i="4"/>
  <c r="J70" i="4"/>
  <c r="CS66" i="4"/>
  <c r="W145" i="8"/>
  <c r="AA68" i="8"/>
  <c r="AE68" i="8"/>
  <c r="AG68" i="8" s="1"/>
  <c r="AA145" i="8"/>
  <c r="AT68" i="8"/>
  <c r="M65" i="6"/>
  <c r="X65" i="6" s="1"/>
  <c r="DK66" i="4" s="1"/>
  <c r="Y65" i="6"/>
  <c r="CW66" i="4"/>
  <c r="DJ66" i="4"/>
  <c r="AE67" i="4"/>
  <c r="P66" i="6" s="1"/>
  <c r="V66" i="6" s="1"/>
  <c r="X64" i="6"/>
  <c r="DK65" i="4" s="1"/>
  <c r="P70" i="4"/>
  <c r="Q69" i="4"/>
  <c r="R69" i="4"/>
  <c r="M70" i="4"/>
  <c r="O69" i="4"/>
  <c r="N69" i="4"/>
  <c r="AS144" i="8"/>
  <c r="AI66" i="6" s="1"/>
  <c r="W68" i="8"/>
  <c r="Y68" i="8" s="1"/>
  <c r="K68" i="8"/>
  <c r="M68" i="8" s="1"/>
  <c r="O68" i="8"/>
  <c r="Q68" i="8" s="1"/>
  <c r="E69" i="8"/>
  <c r="BI69" i="8" s="1"/>
  <c r="G68" i="8"/>
  <c r="I68" i="8" s="1"/>
  <c r="BN68" i="8"/>
  <c r="BP68" i="8" s="1"/>
  <c r="AY68" i="8"/>
  <c r="BD68" i="8"/>
  <c r="BF68" i="8" s="1"/>
  <c r="AN145" i="8"/>
  <c r="AP145" i="8" s="1"/>
  <c r="G145" i="8"/>
  <c r="I145" i="8" s="1"/>
  <c r="S68" i="8"/>
  <c r="U68" i="8" s="1"/>
  <c r="BA68" i="8"/>
  <c r="K145" i="8"/>
  <c r="M145" i="8" s="1"/>
  <c r="O145" i="8"/>
  <c r="Q145" i="8" s="1"/>
  <c r="AE145" i="8"/>
  <c r="AG145" i="8" s="1"/>
  <c r="S145" i="8"/>
  <c r="U145" i="8" s="1"/>
  <c r="CV67" i="4"/>
  <c r="G66" i="6" s="1"/>
  <c r="AQ68" i="8"/>
  <c r="D68" i="6"/>
  <c r="D70" i="4"/>
  <c r="AC68" i="6"/>
  <c r="B66" i="6"/>
  <c r="AA66" i="6" s="1"/>
  <c r="B68" i="4"/>
  <c r="E69" i="4"/>
  <c r="E67" i="6"/>
  <c r="AD67" i="6" s="1"/>
  <c r="Y68" i="4"/>
  <c r="CV68" i="4" s="1"/>
  <c r="G67" i="6" s="1"/>
  <c r="BR67" i="8"/>
  <c r="BK68" i="8"/>
  <c r="BH68" i="4"/>
  <c r="BI68" i="4" s="1"/>
  <c r="BU68" i="4"/>
  <c r="BC68" i="4"/>
  <c r="BD68" i="4" s="1"/>
  <c r="CH68" i="4"/>
  <c r="CI68" i="4" s="1"/>
  <c r="CM68" i="4"/>
  <c r="CN68" i="4" s="1"/>
  <c r="AX68" i="4"/>
  <c r="AY68" i="4" s="1"/>
  <c r="AU68" i="4"/>
  <c r="R67" i="6" s="1"/>
  <c r="BZ68" i="4"/>
  <c r="I67" i="6" s="1"/>
  <c r="CE68" i="4"/>
  <c r="J67" i="6" s="1"/>
  <c r="BM68" i="4"/>
  <c r="BN68" i="4" s="1"/>
  <c r="AP68" i="4"/>
  <c r="Q67" i="6" s="1"/>
  <c r="AL69" i="4"/>
  <c r="CC68" i="4"/>
  <c r="CD68" i="4" s="1"/>
  <c r="BE68" i="4"/>
  <c r="T67" i="6" s="1"/>
  <c r="CJ68" i="4"/>
  <c r="K67" i="6" s="1"/>
  <c r="CO68" i="4"/>
  <c r="L67" i="6" s="1"/>
  <c r="AZ68" i="4"/>
  <c r="S67" i="6" s="1"/>
  <c r="BJ68" i="4"/>
  <c r="U67" i="6" s="1"/>
  <c r="AN68" i="4"/>
  <c r="AO68" i="4" s="1"/>
  <c r="AS68" i="4"/>
  <c r="AT68" i="4" s="1"/>
  <c r="BX68" i="4"/>
  <c r="BY68" i="4" s="1"/>
  <c r="AC145" i="8"/>
  <c r="AV68" i="8"/>
  <c r="CZ65" i="4"/>
  <c r="CT66" i="4"/>
  <c r="CY66" i="4" s="1"/>
  <c r="DA65" i="4"/>
  <c r="Y145" i="8"/>
  <c r="AC68" i="8"/>
  <c r="CW67" i="4"/>
  <c r="H66" i="6"/>
  <c r="H70" i="4"/>
  <c r="G71" i="4"/>
  <c r="I70" i="4"/>
  <c r="T70" i="4" l="1"/>
  <c r="S71" i="4"/>
  <c r="U70" i="4"/>
  <c r="X69" i="4"/>
  <c r="W69" i="4"/>
  <c r="V70" i="4"/>
  <c r="J71" i="4"/>
  <c r="K70" i="4"/>
  <c r="L70" i="4"/>
  <c r="CS67" i="4"/>
  <c r="M66" i="6"/>
  <c r="X66" i="6" s="1"/>
  <c r="AT69" i="8"/>
  <c r="AE68" i="4"/>
  <c r="P67" i="6" s="1"/>
  <c r="R70" i="4"/>
  <c r="P71" i="4"/>
  <c r="Q70" i="4"/>
  <c r="M71" i="4"/>
  <c r="O70" i="4"/>
  <c r="N70" i="4"/>
  <c r="DJ67" i="4"/>
  <c r="AE69" i="8"/>
  <c r="AA69" i="8"/>
  <c r="AC69" i="8" s="1"/>
  <c r="DK67" i="4"/>
  <c r="AA146" i="8"/>
  <c r="AC146" i="8" s="1"/>
  <c r="W146" i="8"/>
  <c r="Y146" i="8" s="1"/>
  <c r="E70" i="8"/>
  <c r="BI70" i="8" s="1"/>
  <c r="O69" i="8"/>
  <c r="Q69" i="8" s="1"/>
  <c r="G69" i="8"/>
  <c r="I69" i="8" s="1"/>
  <c r="K69" i="8"/>
  <c r="M69" i="8" s="1"/>
  <c r="W69" i="8"/>
  <c r="Y69" i="8" s="1"/>
  <c r="BN69" i="8"/>
  <c r="BP69" i="8" s="1"/>
  <c r="BD69" i="8"/>
  <c r="BF69" i="8" s="1"/>
  <c r="AY69" i="8"/>
  <c r="AE146" i="8"/>
  <c r="AG146" i="8" s="1"/>
  <c r="O146" i="8"/>
  <c r="Q146" i="8" s="1"/>
  <c r="S146" i="8"/>
  <c r="U146" i="8" s="1"/>
  <c r="BA69" i="8"/>
  <c r="S69" i="8"/>
  <c r="U69" i="8" s="1"/>
  <c r="AN146" i="8"/>
  <c r="AP146" i="8" s="1"/>
  <c r="K146" i="8"/>
  <c r="M146" i="8" s="1"/>
  <c r="G146" i="8"/>
  <c r="I146" i="8" s="1"/>
  <c r="AO69" i="8"/>
  <c r="Y66" i="6"/>
  <c r="AS145" i="8"/>
  <c r="AI67" i="6" s="1"/>
  <c r="AA68" i="4"/>
  <c r="AQ69" i="8"/>
  <c r="AG66" i="6"/>
  <c r="E70" i="4"/>
  <c r="Y69" i="4"/>
  <c r="AA69" i="4" s="1"/>
  <c r="O68" i="6" s="1"/>
  <c r="E68" i="6"/>
  <c r="AD68" i="6" s="1"/>
  <c r="BR68" i="8"/>
  <c r="AG67" i="6" s="1"/>
  <c r="B67" i="6"/>
  <c r="AA67" i="6" s="1"/>
  <c r="B69" i="4"/>
  <c r="D69" i="6"/>
  <c r="D71" i="4"/>
  <c r="AC69" i="6"/>
  <c r="AV69" i="8"/>
  <c r="AT70" i="8"/>
  <c r="BK69" i="8"/>
  <c r="AX69" i="4"/>
  <c r="AY69" i="4" s="1"/>
  <c r="AS69" i="4"/>
  <c r="AT69" i="4" s="1"/>
  <c r="CM69" i="4"/>
  <c r="CN69" i="4" s="1"/>
  <c r="BJ69" i="4"/>
  <c r="U68" i="6" s="1"/>
  <c r="BE69" i="4"/>
  <c r="T68" i="6" s="1"/>
  <c r="CJ69" i="4"/>
  <c r="K68" i="6" s="1"/>
  <c r="BH69" i="4"/>
  <c r="BI69" i="4" s="1"/>
  <c r="BC69" i="4"/>
  <c r="BD69" i="4" s="1"/>
  <c r="AL70" i="4"/>
  <c r="BZ69" i="4"/>
  <c r="I68" i="6" s="1"/>
  <c r="BU69" i="4"/>
  <c r="CE69" i="4"/>
  <c r="J68" i="6" s="1"/>
  <c r="BX69" i="4"/>
  <c r="BY69" i="4" s="1"/>
  <c r="BM69" i="4"/>
  <c r="BN69" i="4" s="1"/>
  <c r="AP69" i="4"/>
  <c r="Q68" i="6" s="1"/>
  <c r="AN69" i="4"/>
  <c r="AO69" i="4" s="1"/>
  <c r="CH69" i="4"/>
  <c r="CI69" i="4" s="1"/>
  <c r="CC69" i="4"/>
  <c r="CD69" i="4" s="1"/>
  <c r="AZ69" i="4"/>
  <c r="S68" i="6" s="1"/>
  <c r="AU69" i="4"/>
  <c r="R68" i="6" s="1"/>
  <c r="CO69" i="4"/>
  <c r="L68" i="6" s="1"/>
  <c r="CZ66" i="4"/>
  <c r="CT67" i="4"/>
  <c r="CY67" i="4" s="1"/>
  <c r="DA66" i="4"/>
  <c r="H67" i="6"/>
  <c r="M67" i="6" s="1"/>
  <c r="CW68" i="4"/>
  <c r="I71" i="4"/>
  <c r="H71" i="4"/>
  <c r="G72" i="4"/>
  <c r="T71" i="4" l="1"/>
  <c r="S72" i="4"/>
  <c r="U71" i="4"/>
  <c r="V71" i="4"/>
  <c r="W70" i="4"/>
  <c r="X70" i="4"/>
  <c r="AE70" i="8"/>
  <c r="AG70" i="8" s="1"/>
  <c r="K71" i="4"/>
  <c r="L71" i="4"/>
  <c r="J72" i="4"/>
  <c r="AG69" i="8"/>
  <c r="BR69" i="8" s="1"/>
  <c r="AE69" i="4"/>
  <c r="P68" i="6" s="1"/>
  <c r="V68" i="6" s="1"/>
  <c r="N71" i="4"/>
  <c r="M72" i="4"/>
  <c r="O71" i="4"/>
  <c r="CV69" i="4"/>
  <c r="G68" i="6" s="1"/>
  <c r="O67" i="6"/>
  <c r="V67" i="6" s="1"/>
  <c r="Y67" i="6" s="1"/>
  <c r="CS68" i="4"/>
  <c r="R71" i="4"/>
  <c r="P72" i="4"/>
  <c r="Q71" i="4"/>
  <c r="AO70" i="8"/>
  <c r="AA70" i="8"/>
  <c r="AC70" i="8" s="1"/>
  <c r="AA147" i="8"/>
  <c r="AC147" i="8" s="1"/>
  <c r="W147" i="8"/>
  <c r="AS146" i="8"/>
  <c r="AI68" i="6" s="1"/>
  <c r="G70" i="8"/>
  <c r="I70" i="8" s="1"/>
  <c r="K70" i="8"/>
  <c r="M70" i="8" s="1"/>
  <c r="O70" i="8"/>
  <c r="Q70" i="8" s="1"/>
  <c r="W70" i="8"/>
  <c r="Y70" i="8" s="1"/>
  <c r="E71" i="8"/>
  <c r="AT71" i="8" s="1"/>
  <c r="BN70" i="8"/>
  <c r="BP70" i="8" s="1"/>
  <c r="AY70" i="8"/>
  <c r="BD70" i="8"/>
  <c r="BF70" i="8" s="1"/>
  <c r="S147" i="8"/>
  <c r="U147" i="8" s="1"/>
  <c r="AN147" i="8"/>
  <c r="AP147" i="8" s="1"/>
  <c r="BA70" i="8"/>
  <c r="K147" i="8"/>
  <c r="M147" i="8" s="1"/>
  <c r="S70" i="8"/>
  <c r="U70" i="8" s="1"/>
  <c r="O147" i="8"/>
  <c r="Q147" i="8" s="1"/>
  <c r="G147" i="8"/>
  <c r="I147" i="8" s="1"/>
  <c r="AE147" i="8"/>
  <c r="AG147" i="8" s="1"/>
  <c r="DJ68" i="4"/>
  <c r="AQ70" i="8"/>
  <c r="B68" i="6"/>
  <c r="AA68" i="6" s="1"/>
  <c r="B70" i="4"/>
  <c r="D70" i="6"/>
  <c r="D72" i="4"/>
  <c r="AC70" i="6"/>
  <c r="E69" i="6"/>
  <c r="AD69" i="6" s="1"/>
  <c r="E71" i="4"/>
  <c r="Y70" i="4"/>
  <c r="AA70" i="4" s="1"/>
  <c r="O69" i="6" s="1"/>
  <c r="CW69" i="4"/>
  <c r="H68" i="6"/>
  <c r="AV70" i="8"/>
  <c r="BK70" i="8"/>
  <c r="DA67" i="4"/>
  <c r="CT68" i="4"/>
  <c r="CY68" i="4" s="1"/>
  <c r="CZ67" i="4"/>
  <c r="BX70" i="4"/>
  <c r="BY70" i="4" s="1"/>
  <c r="BM70" i="4"/>
  <c r="BN70" i="4" s="1"/>
  <c r="AP70" i="4"/>
  <c r="Q69" i="6" s="1"/>
  <c r="CJ70" i="4"/>
  <c r="K69" i="6" s="1"/>
  <c r="CE70" i="4"/>
  <c r="J69" i="6" s="1"/>
  <c r="BU70" i="4"/>
  <c r="AN70" i="4"/>
  <c r="AO70" i="4" s="1"/>
  <c r="CH70" i="4"/>
  <c r="CI70" i="4" s="1"/>
  <c r="CC70" i="4"/>
  <c r="CD70" i="4" s="1"/>
  <c r="AZ70" i="4"/>
  <c r="S69" i="6" s="1"/>
  <c r="AU70" i="4"/>
  <c r="R69" i="6" s="1"/>
  <c r="CO70" i="4"/>
  <c r="L69" i="6" s="1"/>
  <c r="BH70" i="4"/>
  <c r="BI70" i="4" s="1"/>
  <c r="AL71" i="4"/>
  <c r="BZ70" i="4"/>
  <c r="I69" i="6" s="1"/>
  <c r="AX70" i="4"/>
  <c r="AY70" i="4" s="1"/>
  <c r="AS70" i="4"/>
  <c r="AT70" i="4" s="1"/>
  <c r="CM70" i="4"/>
  <c r="CN70" i="4" s="1"/>
  <c r="BJ70" i="4"/>
  <c r="U69" i="6" s="1"/>
  <c r="BE70" i="4"/>
  <c r="T69" i="6" s="1"/>
  <c r="BC70" i="4"/>
  <c r="BD70" i="4" s="1"/>
  <c r="Y147" i="8"/>
  <c r="I72" i="4"/>
  <c r="H72" i="4"/>
  <c r="G73" i="4"/>
  <c r="DJ69" i="4" l="1"/>
  <c r="U72" i="4"/>
  <c r="T72" i="4"/>
  <c r="S73" i="4"/>
  <c r="AE71" i="8"/>
  <c r="BI71" i="8"/>
  <c r="W71" i="4"/>
  <c r="X71" i="4"/>
  <c r="V72" i="4"/>
  <c r="L72" i="4"/>
  <c r="J73" i="4"/>
  <c r="K72" i="4"/>
  <c r="Y68" i="6"/>
  <c r="M68" i="6"/>
  <c r="X68" i="6" s="1"/>
  <c r="DK69" i="4" s="1"/>
  <c r="AS147" i="8"/>
  <c r="AI69" i="6" s="1"/>
  <c r="W148" i="8"/>
  <c r="Y148" i="8" s="1"/>
  <c r="AA148" i="8"/>
  <c r="AC148" i="8" s="1"/>
  <c r="CS69" i="4"/>
  <c r="AE70" i="4"/>
  <c r="P69" i="6" s="1"/>
  <c r="V69" i="6" s="1"/>
  <c r="AO71" i="8"/>
  <c r="X67" i="6"/>
  <c r="DK68" i="4" s="1"/>
  <c r="M73" i="4"/>
  <c r="O72" i="4"/>
  <c r="N72" i="4"/>
  <c r="CS70" i="4"/>
  <c r="Q72" i="4"/>
  <c r="R72" i="4"/>
  <c r="P73" i="4"/>
  <c r="AA71" i="8"/>
  <c r="AC71" i="8" s="1"/>
  <c r="G71" i="8"/>
  <c r="I71" i="8" s="1"/>
  <c r="E72" i="8"/>
  <c r="AO72" i="8" s="1"/>
  <c r="K71" i="8"/>
  <c r="M71" i="8" s="1"/>
  <c r="W71" i="8"/>
  <c r="Y71" i="8" s="1"/>
  <c r="O71" i="8"/>
  <c r="Q71" i="8" s="1"/>
  <c r="BN71" i="8"/>
  <c r="BP71" i="8" s="1"/>
  <c r="BD71" i="8"/>
  <c r="BF71" i="8" s="1"/>
  <c r="AY71" i="8"/>
  <c r="BA71" i="8" s="1"/>
  <c r="S148" i="8"/>
  <c r="U148" i="8" s="1"/>
  <c r="K148" i="8"/>
  <c r="M148" i="8" s="1"/>
  <c r="O148" i="8"/>
  <c r="Q148" i="8" s="1"/>
  <c r="G148" i="8"/>
  <c r="I148" i="8" s="1"/>
  <c r="S71" i="8"/>
  <c r="U71" i="8" s="1"/>
  <c r="AN148" i="8"/>
  <c r="AP148" i="8" s="1"/>
  <c r="AE148" i="8"/>
  <c r="AG148" i="8" s="1"/>
  <c r="CV70" i="4"/>
  <c r="G69" i="6" s="1"/>
  <c r="BR70" i="8"/>
  <c r="AG69" i="6" s="1"/>
  <c r="AG68" i="6"/>
  <c r="AQ71" i="8"/>
  <c r="Y71" i="4"/>
  <c r="AA71" i="4" s="1"/>
  <c r="O70" i="6" s="1"/>
  <c r="E72" i="4"/>
  <c r="E70" i="6"/>
  <c r="AD70" i="6" s="1"/>
  <c r="AE71" i="4"/>
  <c r="P70" i="6" s="1"/>
  <c r="D73" i="4"/>
  <c r="D71" i="6"/>
  <c r="AC71" i="6"/>
  <c r="B69" i="6"/>
  <c r="AA69" i="6" s="1"/>
  <c r="B71" i="4"/>
  <c r="CZ68" i="4"/>
  <c r="CT69" i="4"/>
  <c r="CY69" i="4" s="1"/>
  <c r="DA68" i="4"/>
  <c r="AG71" i="8"/>
  <c r="BJ71" i="4"/>
  <c r="U70" i="6" s="1"/>
  <c r="BE71" i="4"/>
  <c r="T70" i="6" s="1"/>
  <c r="AN71" i="4"/>
  <c r="AO71" i="4" s="1"/>
  <c r="CH71" i="4"/>
  <c r="CI71" i="4" s="1"/>
  <c r="CC71" i="4"/>
  <c r="CD71" i="4" s="1"/>
  <c r="BZ71" i="4"/>
  <c r="I70" i="6" s="1"/>
  <c r="BU71" i="4"/>
  <c r="AX71" i="4"/>
  <c r="AY71" i="4" s="1"/>
  <c r="AS71" i="4"/>
  <c r="AT71" i="4" s="1"/>
  <c r="CM71" i="4"/>
  <c r="CN71" i="4" s="1"/>
  <c r="AP71" i="4"/>
  <c r="Q70" i="6" s="1"/>
  <c r="CJ71" i="4"/>
  <c r="K70" i="6" s="1"/>
  <c r="CE71" i="4"/>
  <c r="J70" i="6" s="1"/>
  <c r="BH71" i="4"/>
  <c r="BI71" i="4" s="1"/>
  <c r="BC71" i="4"/>
  <c r="BD71" i="4" s="1"/>
  <c r="AL72" i="4"/>
  <c r="AZ71" i="4"/>
  <c r="S70" i="6" s="1"/>
  <c r="AU71" i="4"/>
  <c r="R70" i="6" s="1"/>
  <c r="CO71" i="4"/>
  <c r="L70" i="6" s="1"/>
  <c r="BX71" i="4"/>
  <c r="BY71" i="4" s="1"/>
  <c r="BM71" i="4"/>
  <c r="BN71" i="4" s="1"/>
  <c r="H69" i="6"/>
  <c r="CW70" i="4"/>
  <c r="BI72" i="8"/>
  <c r="BK71" i="8"/>
  <c r="AA149" i="8"/>
  <c r="AT72" i="8"/>
  <c r="AV71" i="8"/>
  <c r="I73" i="4"/>
  <c r="H73" i="4"/>
  <c r="G74" i="4"/>
  <c r="S74" i="4" l="1"/>
  <c r="U73" i="4"/>
  <c r="T73" i="4"/>
  <c r="V73" i="4"/>
  <c r="X72" i="4"/>
  <c r="W72" i="4"/>
  <c r="AE72" i="8"/>
  <c r="AA72" i="8"/>
  <c r="M69" i="6"/>
  <c r="X69" i="6" s="1"/>
  <c r="DK70" i="4" s="1"/>
  <c r="W149" i="8"/>
  <c r="Y149" i="8" s="1"/>
  <c r="L73" i="4"/>
  <c r="K73" i="4"/>
  <c r="J74" i="4"/>
  <c r="CV71" i="4"/>
  <c r="G70" i="6" s="1"/>
  <c r="Y69" i="6"/>
  <c r="AS148" i="8"/>
  <c r="AI70" i="6" s="1"/>
  <c r="R73" i="4"/>
  <c r="Q73" i="4"/>
  <c r="P74" i="4"/>
  <c r="CS71" i="4"/>
  <c r="O73" i="4"/>
  <c r="N73" i="4"/>
  <c r="M74" i="4"/>
  <c r="DJ70" i="4"/>
  <c r="E73" i="8"/>
  <c r="AO73" i="8" s="1"/>
  <c r="W72" i="8"/>
  <c r="Y72" i="8" s="1"/>
  <c r="G72" i="8"/>
  <c r="I72" i="8" s="1"/>
  <c r="K72" i="8"/>
  <c r="M72" i="8" s="1"/>
  <c r="O72" i="8"/>
  <c r="Q72" i="8" s="1"/>
  <c r="BN72" i="8"/>
  <c r="BP72" i="8" s="1"/>
  <c r="AY72" i="8"/>
  <c r="BD72" i="8"/>
  <c r="BF72" i="8" s="1"/>
  <c r="K149" i="8"/>
  <c r="M149" i="8" s="1"/>
  <c r="S72" i="8"/>
  <c r="U72" i="8" s="1"/>
  <c r="AN149" i="8"/>
  <c r="AP149" i="8" s="1"/>
  <c r="G149" i="8"/>
  <c r="I149" i="8" s="1"/>
  <c r="AE149" i="8"/>
  <c r="AG149" i="8" s="1"/>
  <c r="O149" i="8"/>
  <c r="Q149" i="8" s="1"/>
  <c r="BA72" i="8"/>
  <c r="S149" i="8"/>
  <c r="U149" i="8" s="1"/>
  <c r="AQ72" i="8"/>
  <c r="Y72" i="4"/>
  <c r="AA72" i="4" s="1"/>
  <c r="O71" i="6" s="1"/>
  <c r="E73" i="4"/>
  <c r="E71" i="6"/>
  <c r="AD71" i="6" s="1"/>
  <c r="B70" i="6"/>
  <c r="AA70" i="6" s="1"/>
  <c r="B72" i="4"/>
  <c r="D74" i="4"/>
  <c r="D72" i="6"/>
  <c r="AC72" i="6"/>
  <c r="V70" i="6"/>
  <c r="Y70" i="6" s="1"/>
  <c r="BR71" i="8"/>
  <c r="AV72" i="8"/>
  <c r="BK72" i="8"/>
  <c r="BZ72" i="4"/>
  <c r="I71" i="6" s="1"/>
  <c r="BU72" i="4"/>
  <c r="AX72" i="4"/>
  <c r="AY72" i="4" s="1"/>
  <c r="AS72" i="4"/>
  <c r="AT72" i="4" s="1"/>
  <c r="CM72" i="4"/>
  <c r="CN72" i="4" s="1"/>
  <c r="AP72" i="4"/>
  <c r="Q71" i="6" s="1"/>
  <c r="CJ72" i="4"/>
  <c r="K71" i="6" s="1"/>
  <c r="CE72" i="4"/>
  <c r="J71" i="6" s="1"/>
  <c r="BH72" i="4"/>
  <c r="BI72" i="4" s="1"/>
  <c r="BC72" i="4"/>
  <c r="BD72" i="4" s="1"/>
  <c r="AL73" i="4"/>
  <c r="AZ72" i="4"/>
  <c r="S71" i="6" s="1"/>
  <c r="AU72" i="4"/>
  <c r="R71" i="6" s="1"/>
  <c r="CO72" i="4"/>
  <c r="L71" i="6" s="1"/>
  <c r="BX72" i="4"/>
  <c r="BY72" i="4" s="1"/>
  <c r="BM72" i="4"/>
  <c r="BN72" i="4" s="1"/>
  <c r="BJ72" i="4"/>
  <c r="U71" i="6" s="1"/>
  <c r="BE72" i="4"/>
  <c r="T71" i="6" s="1"/>
  <c r="AN72" i="4"/>
  <c r="AO72" i="4" s="1"/>
  <c r="CH72" i="4"/>
  <c r="CI72" i="4" s="1"/>
  <c r="CC72" i="4"/>
  <c r="CD72" i="4" s="1"/>
  <c r="AC72" i="8"/>
  <c r="AC149" i="8"/>
  <c r="CW71" i="4"/>
  <c r="H70" i="6"/>
  <c r="AG72" i="8"/>
  <c r="W150" i="8"/>
  <c r="CT70" i="4"/>
  <c r="CY70" i="4" s="1"/>
  <c r="DA69" i="4"/>
  <c r="CZ69" i="4"/>
  <c r="G75" i="4"/>
  <c r="I74" i="4"/>
  <c r="H74" i="4"/>
  <c r="T74" i="4" l="1"/>
  <c r="S75" i="4"/>
  <c r="U74" i="4"/>
  <c r="W73" i="4"/>
  <c r="X73" i="4"/>
  <c r="V74" i="4"/>
  <c r="M70" i="6"/>
  <c r="X70" i="6" s="1"/>
  <c r="DK71" i="4" s="1"/>
  <c r="AA73" i="8"/>
  <c r="DJ71" i="4"/>
  <c r="J75" i="4"/>
  <c r="K74" i="4"/>
  <c r="L74" i="4"/>
  <c r="AE73" i="8"/>
  <c r="AG73" i="8" s="1"/>
  <c r="AT73" i="8"/>
  <c r="AA150" i="8"/>
  <c r="AC150" i="8" s="1"/>
  <c r="BI73" i="8"/>
  <c r="AE72" i="4"/>
  <c r="P71" i="6" s="1"/>
  <c r="V71" i="6" s="1"/>
  <c r="CV72" i="4"/>
  <c r="G71" i="6" s="1"/>
  <c r="N74" i="4"/>
  <c r="O74" i="4"/>
  <c r="M75" i="4"/>
  <c r="R74" i="4"/>
  <c r="P75" i="4"/>
  <c r="Q74" i="4"/>
  <c r="CS72" i="4"/>
  <c r="AG70" i="6"/>
  <c r="E74" i="8"/>
  <c r="AE74" i="8" s="1"/>
  <c r="O73" i="8"/>
  <c r="Q73" i="8" s="1"/>
  <c r="G73" i="8"/>
  <c r="I73" i="8" s="1"/>
  <c r="W73" i="8"/>
  <c r="Y73" i="8" s="1"/>
  <c r="K73" i="8"/>
  <c r="M73" i="8" s="1"/>
  <c r="BN73" i="8"/>
  <c r="BP73" i="8" s="1"/>
  <c r="BD73" i="8"/>
  <c r="BF73" i="8" s="1"/>
  <c r="AY73" i="8"/>
  <c r="AN150" i="8"/>
  <c r="AP150" i="8" s="1"/>
  <c r="S73" i="8"/>
  <c r="U73" i="8" s="1"/>
  <c r="AE150" i="8"/>
  <c r="AG150" i="8" s="1"/>
  <c r="O150" i="8"/>
  <c r="Q150" i="8" s="1"/>
  <c r="G150" i="8"/>
  <c r="I150" i="8" s="1"/>
  <c r="S150" i="8"/>
  <c r="U150" i="8" s="1"/>
  <c r="K150" i="8"/>
  <c r="M150" i="8" s="1"/>
  <c r="BA73" i="8"/>
  <c r="AQ73" i="8"/>
  <c r="AS149" i="8"/>
  <c r="AI71" i="6" s="1"/>
  <c r="B71" i="6"/>
  <c r="AA71" i="6" s="1"/>
  <c r="B73" i="4"/>
  <c r="E74" i="4"/>
  <c r="E72" i="6"/>
  <c r="AD72" i="6" s="1"/>
  <c r="Y73" i="4"/>
  <c r="AA73" i="4" s="1"/>
  <c r="O72" i="6" s="1"/>
  <c r="AC73" i="6"/>
  <c r="D75" i="4"/>
  <c r="D73" i="6"/>
  <c r="BR72" i="8"/>
  <c r="AG71" i="6" s="1"/>
  <c r="AC73" i="8"/>
  <c r="AA74" i="8"/>
  <c r="H71" i="6"/>
  <c r="CW72" i="4"/>
  <c r="AV73" i="8"/>
  <c r="CT71" i="4"/>
  <c r="CY71" i="4" s="1"/>
  <c r="DA70" i="4"/>
  <c r="CZ70" i="4"/>
  <c r="Y150" i="8"/>
  <c r="AX73" i="4"/>
  <c r="AY73" i="4" s="1"/>
  <c r="AS73" i="4"/>
  <c r="AT73" i="4" s="1"/>
  <c r="CM73" i="4"/>
  <c r="CN73" i="4" s="1"/>
  <c r="BJ73" i="4"/>
  <c r="U72" i="6" s="1"/>
  <c r="BE73" i="4"/>
  <c r="T72" i="6" s="1"/>
  <c r="BM73" i="4"/>
  <c r="BN73" i="4" s="1"/>
  <c r="CE73" i="4"/>
  <c r="J72" i="6" s="1"/>
  <c r="CC73" i="4"/>
  <c r="CD73" i="4" s="1"/>
  <c r="BH73" i="4"/>
  <c r="BI73" i="4" s="1"/>
  <c r="BC73" i="4"/>
  <c r="BD73" i="4" s="1"/>
  <c r="AL74" i="4"/>
  <c r="BZ73" i="4"/>
  <c r="I72" i="6" s="1"/>
  <c r="BU73" i="4"/>
  <c r="CJ73" i="4"/>
  <c r="K72" i="6" s="1"/>
  <c r="CH73" i="4"/>
  <c r="CI73" i="4" s="1"/>
  <c r="AZ73" i="4"/>
  <c r="S72" i="6" s="1"/>
  <c r="CO73" i="4"/>
  <c r="L72" i="6" s="1"/>
  <c r="BX73" i="4"/>
  <c r="BY73" i="4" s="1"/>
  <c r="AP73" i="4"/>
  <c r="Q72" i="6" s="1"/>
  <c r="AN73" i="4"/>
  <c r="AO73" i="4" s="1"/>
  <c r="AU73" i="4"/>
  <c r="R72" i="6" s="1"/>
  <c r="BK73" i="8"/>
  <c r="G76" i="4"/>
  <c r="I75" i="4"/>
  <c r="H75" i="4"/>
  <c r="S76" i="4" l="1"/>
  <c r="U75" i="4"/>
  <c r="T75" i="4"/>
  <c r="BI74" i="8"/>
  <c r="V75" i="4"/>
  <c r="W74" i="4"/>
  <c r="X74" i="4"/>
  <c r="AA151" i="8"/>
  <c r="W151" i="8"/>
  <c r="AT74" i="8"/>
  <c r="J76" i="4"/>
  <c r="K75" i="4"/>
  <c r="L75" i="4"/>
  <c r="Y71" i="6"/>
  <c r="M71" i="6"/>
  <c r="AE73" i="4"/>
  <c r="P72" i="6" s="1"/>
  <c r="O75" i="4"/>
  <c r="N75" i="4"/>
  <c r="M76" i="4"/>
  <c r="BR73" i="8"/>
  <c r="AG72" i="6" s="1"/>
  <c r="CV73" i="4"/>
  <c r="G72" i="6" s="1"/>
  <c r="R75" i="4"/>
  <c r="P76" i="4"/>
  <c r="Q75" i="4"/>
  <c r="O74" i="8"/>
  <c r="Q74" i="8" s="1"/>
  <c r="K74" i="8"/>
  <c r="M74" i="8" s="1"/>
  <c r="W74" i="8"/>
  <c r="Y74" i="8" s="1"/>
  <c r="G74" i="8"/>
  <c r="I74" i="8" s="1"/>
  <c r="E75" i="8"/>
  <c r="AA152" i="8" s="1"/>
  <c r="BN74" i="8"/>
  <c r="BP74" i="8" s="1"/>
  <c r="AY74" i="8"/>
  <c r="BA74" i="8" s="1"/>
  <c r="BD74" i="8"/>
  <c r="BF74" i="8" s="1"/>
  <c r="K151" i="8"/>
  <c r="M151" i="8" s="1"/>
  <c r="O151" i="8"/>
  <c r="Q151" i="8" s="1"/>
  <c r="S74" i="8"/>
  <c r="U74" i="8" s="1"/>
  <c r="G151" i="8"/>
  <c r="I151" i="8" s="1"/>
  <c r="S151" i="8"/>
  <c r="U151" i="8" s="1"/>
  <c r="AN151" i="8"/>
  <c r="AP151" i="8" s="1"/>
  <c r="AE151" i="8"/>
  <c r="AG151" i="8" s="1"/>
  <c r="AS150" i="8"/>
  <c r="AI72" i="6" s="1"/>
  <c r="DJ72" i="4"/>
  <c r="AO74" i="8"/>
  <c r="AQ74" i="8" s="1"/>
  <c r="X71" i="6"/>
  <c r="DK72" i="4" s="1"/>
  <c r="V72" i="6"/>
  <c r="D74" i="6"/>
  <c r="D76" i="4"/>
  <c r="AC74" i="6"/>
  <c r="B72" i="6"/>
  <c r="AA72" i="6" s="1"/>
  <c r="B74" i="4"/>
  <c r="E75" i="4"/>
  <c r="E73" i="6"/>
  <c r="AD73" i="6" s="1"/>
  <c r="Y74" i="4"/>
  <c r="AA74" i="4" s="1"/>
  <c r="O73" i="6" s="1"/>
  <c r="DJ73" i="4"/>
  <c r="AC151" i="8"/>
  <c r="DA71" i="4"/>
  <c r="CZ71" i="4"/>
  <c r="CT72" i="4"/>
  <c r="CY72" i="4" s="1"/>
  <c r="AG74" i="8"/>
  <c r="AC74" i="8"/>
  <c r="AA75" i="8"/>
  <c r="H72" i="6"/>
  <c r="M72" i="6" s="1"/>
  <c r="CW73" i="4"/>
  <c r="Y151" i="8"/>
  <c r="BK74" i="8"/>
  <c r="BX74" i="4"/>
  <c r="BY74" i="4" s="1"/>
  <c r="BM74" i="4"/>
  <c r="BN74" i="4" s="1"/>
  <c r="AP74" i="4"/>
  <c r="Q73" i="6" s="1"/>
  <c r="CJ74" i="4"/>
  <c r="K73" i="6" s="1"/>
  <c r="CE74" i="4"/>
  <c r="J73" i="6" s="1"/>
  <c r="AN74" i="4"/>
  <c r="AO74" i="4" s="1"/>
  <c r="CH74" i="4"/>
  <c r="CI74" i="4" s="1"/>
  <c r="CC74" i="4"/>
  <c r="CD74" i="4" s="1"/>
  <c r="AZ74" i="4"/>
  <c r="S73" i="6" s="1"/>
  <c r="AU74" i="4"/>
  <c r="R73" i="6" s="1"/>
  <c r="CO74" i="4"/>
  <c r="L73" i="6" s="1"/>
  <c r="AX74" i="4"/>
  <c r="AY74" i="4" s="1"/>
  <c r="AS74" i="4"/>
  <c r="AT74" i="4" s="1"/>
  <c r="CM74" i="4"/>
  <c r="CN74" i="4" s="1"/>
  <c r="BJ74" i="4"/>
  <c r="U73" i="6" s="1"/>
  <c r="BE74" i="4"/>
  <c r="T73" i="6" s="1"/>
  <c r="BH74" i="4"/>
  <c r="BI74" i="4" s="1"/>
  <c r="BC74" i="4"/>
  <c r="BD74" i="4" s="1"/>
  <c r="AL75" i="4"/>
  <c r="BZ74" i="4"/>
  <c r="I73" i="6" s="1"/>
  <c r="BU74" i="4"/>
  <c r="AV74" i="8"/>
  <c r="AT75" i="8"/>
  <c r="I76" i="4"/>
  <c r="H76" i="4"/>
  <c r="G77" i="4"/>
  <c r="U76" i="4" l="1"/>
  <c r="T76" i="4"/>
  <c r="S77" i="4"/>
  <c r="W75" i="4"/>
  <c r="X75" i="4"/>
  <c r="V76" i="4"/>
  <c r="BI75" i="8"/>
  <c r="AE75" i="8"/>
  <c r="W152" i="8"/>
  <c r="J77" i="4"/>
  <c r="K76" i="4"/>
  <c r="L76" i="4"/>
  <c r="X72" i="6"/>
  <c r="DK73" i="4" s="1"/>
  <c r="AS151" i="8"/>
  <c r="AI73" i="6" s="1"/>
  <c r="Y72" i="6"/>
  <c r="CS73" i="4"/>
  <c r="AE74" i="4"/>
  <c r="AO75" i="8"/>
  <c r="P77" i="4"/>
  <c r="R76" i="4"/>
  <c r="Q76" i="4"/>
  <c r="O76" i="4"/>
  <c r="M77" i="4"/>
  <c r="N76" i="4"/>
  <c r="G75" i="8"/>
  <c r="I75" i="8" s="1"/>
  <c r="W75" i="8"/>
  <c r="Y75" i="8" s="1"/>
  <c r="E76" i="8"/>
  <c r="AA76" i="8" s="1"/>
  <c r="K75" i="8"/>
  <c r="M75" i="8" s="1"/>
  <c r="O75" i="8"/>
  <c r="Q75" i="8" s="1"/>
  <c r="BN75" i="8"/>
  <c r="BP75" i="8" s="1"/>
  <c r="BD75" i="8"/>
  <c r="BF75" i="8" s="1"/>
  <c r="AY75" i="8"/>
  <c r="BA75" i="8" s="1"/>
  <c r="G152" i="8"/>
  <c r="I152" i="8" s="1"/>
  <c r="AN152" i="8"/>
  <c r="AP152" i="8" s="1"/>
  <c r="S75" i="8"/>
  <c r="U75" i="8" s="1"/>
  <c r="O152" i="8"/>
  <c r="Q152" i="8" s="1"/>
  <c r="K152" i="8"/>
  <c r="M152" i="8" s="1"/>
  <c r="AE152" i="8"/>
  <c r="AG152" i="8" s="1"/>
  <c r="S152" i="8"/>
  <c r="U152" i="8" s="1"/>
  <c r="CV74" i="4"/>
  <c r="G73" i="6" s="1"/>
  <c r="AQ75" i="8"/>
  <c r="D75" i="6"/>
  <c r="D77" i="4"/>
  <c r="AC75" i="6"/>
  <c r="B73" i="6"/>
  <c r="AA73" i="6" s="1"/>
  <c r="B75" i="4"/>
  <c r="E76" i="4"/>
  <c r="Y75" i="4"/>
  <c r="AA75" i="4" s="1"/>
  <c r="O74" i="6" s="1"/>
  <c r="E74" i="6"/>
  <c r="AD74" i="6" s="1"/>
  <c r="BR74" i="8"/>
  <c r="AG73" i="6" s="1"/>
  <c r="H73" i="6"/>
  <c r="AC75" i="8"/>
  <c r="DA72" i="4"/>
  <c r="CT73" i="4"/>
  <c r="CZ72" i="4"/>
  <c r="AC152" i="8"/>
  <c r="BK75" i="8"/>
  <c r="AG75" i="8"/>
  <c r="Y152" i="8"/>
  <c r="AV75" i="8"/>
  <c r="BX75" i="4"/>
  <c r="BY75" i="4" s="1"/>
  <c r="BM75" i="4"/>
  <c r="BN75" i="4" s="1"/>
  <c r="AP75" i="4"/>
  <c r="Q74" i="6" s="1"/>
  <c r="CJ75" i="4"/>
  <c r="K74" i="6" s="1"/>
  <c r="CE75" i="4"/>
  <c r="J74" i="6" s="1"/>
  <c r="AU75" i="4"/>
  <c r="R74" i="6" s="1"/>
  <c r="AN75" i="4"/>
  <c r="AO75" i="4" s="1"/>
  <c r="CH75" i="4"/>
  <c r="CI75" i="4" s="1"/>
  <c r="CC75" i="4"/>
  <c r="CD75" i="4" s="1"/>
  <c r="AZ75" i="4"/>
  <c r="S74" i="6" s="1"/>
  <c r="AX75" i="4"/>
  <c r="AY75" i="4" s="1"/>
  <c r="AS75" i="4"/>
  <c r="AT75" i="4" s="1"/>
  <c r="CM75" i="4"/>
  <c r="CN75" i="4" s="1"/>
  <c r="BJ75" i="4"/>
  <c r="U74" i="6" s="1"/>
  <c r="BE75" i="4"/>
  <c r="T74" i="6" s="1"/>
  <c r="BH75" i="4"/>
  <c r="BI75" i="4" s="1"/>
  <c r="BC75" i="4"/>
  <c r="BD75" i="4" s="1"/>
  <c r="AL76" i="4"/>
  <c r="BZ75" i="4"/>
  <c r="I74" i="6" s="1"/>
  <c r="BU75" i="4"/>
  <c r="CO75" i="4"/>
  <c r="L74" i="6" s="1"/>
  <c r="H77" i="4"/>
  <c r="G78" i="4"/>
  <c r="I77" i="4"/>
  <c r="S78" i="4" l="1"/>
  <c r="T77" i="4"/>
  <c r="U77" i="4"/>
  <c r="V77" i="4"/>
  <c r="W76" i="4"/>
  <c r="X76" i="4"/>
  <c r="M73" i="6"/>
  <c r="K77" i="4"/>
  <c r="L77" i="4"/>
  <c r="J78" i="4"/>
  <c r="AO76" i="8"/>
  <c r="CY73" i="4"/>
  <c r="CW74" i="4"/>
  <c r="W153" i="8"/>
  <c r="BI76" i="8"/>
  <c r="AT76" i="8"/>
  <c r="AE76" i="8"/>
  <c r="AG76" i="8" s="1"/>
  <c r="AA153" i="8"/>
  <c r="AC153" i="8" s="1"/>
  <c r="O77" i="4"/>
  <c r="N77" i="4"/>
  <c r="M78" i="4"/>
  <c r="P78" i="4"/>
  <c r="Q77" i="4"/>
  <c r="R77" i="4"/>
  <c r="CV75" i="4"/>
  <c r="G74" i="6" s="1"/>
  <c r="AE75" i="4"/>
  <c r="P74" i="6" s="1"/>
  <c r="V74" i="6" s="1"/>
  <c r="P73" i="6"/>
  <c r="V73" i="6" s="1"/>
  <c r="Y73" i="6" s="1"/>
  <c r="CS74" i="4"/>
  <c r="AS152" i="8"/>
  <c r="AI74" i="6" s="1"/>
  <c r="E77" i="8"/>
  <c r="AO77" i="8" s="1"/>
  <c r="G76" i="8"/>
  <c r="I76" i="8" s="1"/>
  <c r="W76" i="8"/>
  <c r="Y76" i="8" s="1"/>
  <c r="K76" i="8"/>
  <c r="M76" i="8" s="1"/>
  <c r="O76" i="8"/>
  <c r="Q76" i="8" s="1"/>
  <c r="BN76" i="8"/>
  <c r="BP76" i="8" s="1"/>
  <c r="AY76" i="8"/>
  <c r="BD76" i="8"/>
  <c r="BF76" i="8" s="1"/>
  <c r="O153" i="8"/>
  <c r="Q153" i="8" s="1"/>
  <c r="BA76" i="8"/>
  <c r="AE153" i="8"/>
  <c r="AG153" i="8" s="1"/>
  <c r="S153" i="8"/>
  <c r="U153" i="8" s="1"/>
  <c r="AN153" i="8"/>
  <c r="AP153" i="8" s="1"/>
  <c r="S76" i="8"/>
  <c r="U76" i="8" s="1"/>
  <c r="G153" i="8"/>
  <c r="I153" i="8" s="1"/>
  <c r="K153" i="8"/>
  <c r="M153" i="8" s="1"/>
  <c r="AQ76" i="8"/>
  <c r="DJ74" i="4"/>
  <c r="B74" i="6"/>
  <c r="AA74" i="6" s="1"/>
  <c r="B76" i="4"/>
  <c r="AC76" i="6"/>
  <c r="D78" i="4"/>
  <c r="D76" i="6"/>
  <c r="E77" i="4"/>
  <c r="Y76" i="4"/>
  <c r="CV76" i="4" s="1"/>
  <c r="G75" i="6" s="1"/>
  <c r="E75" i="6"/>
  <c r="AD75" i="6" s="1"/>
  <c r="BR75" i="8"/>
  <c r="AG74" i="6" s="1"/>
  <c r="H74" i="6"/>
  <c r="M74" i="6" s="1"/>
  <c r="CW75" i="4"/>
  <c r="BJ76" i="4"/>
  <c r="U75" i="6" s="1"/>
  <c r="BE76" i="4"/>
  <c r="T75" i="6" s="1"/>
  <c r="AN76" i="4"/>
  <c r="AO76" i="4" s="1"/>
  <c r="CH76" i="4"/>
  <c r="CI76" i="4" s="1"/>
  <c r="CC76" i="4"/>
  <c r="CD76" i="4" s="1"/>
  <c r="BZ76" i="4"/>
  <c r="I75" i="6" s="1"/>
  <c r="BU76" i="4"/>
  <c r="AX76" i="4"/>
  <c r="AY76" i="4" s="1"/>
  <c r="AS76" i="4"/>
  <c r="AT76" i="4" s="1"/>
  <c r="CM76" i="4"/>
  <c r="CN76" i="4" s="1"/>
  <c r="AP76" i="4"/>
  <c r="Q75" i="6" s="1"/>
  <c r="CJ76" i="4"/>
  <c r="K75" i="6" s="1"/>
  <c r="CE76" i="4"/>
  <c r="J75" i="6" s="1"/>
  <c r="BH76" i="4"/>
  <c r="BI76" i="4" s="1"/>
  <c r="BC76" i="4"/>
  <c r="BD76" i="4" s="1"/>
  <c r="AL77" i="4"/>
  <c r="AZ76" i="4"/>
  <c r="S75" i="6" s="1"/>
  <c r="AU76" i="4"/>
  <c r="R75" i="6" s="1"/>
  <c r="CO76" i="4"/>
  <c r="L75" i="6" s="1"/>
  <c r="BX76" i="4"/>
  <c r="BY76" i="4" s="1"/>
  <c r="BM76" i="4"/>
  <c r="BN76" i="4" s="1"/>
  <c r="AC76" i="8"/>
  <c r="AV76" i="8"/>
  <c r="CT74" i="4"/>
  <c r="CY74" i="4" s="1"/>
  <c r="DA73" i="4"/>
  <c r="CZ73" i="4"/>
  <c r="Y153" i="8"/>
  <c r="BK76" i="8"/>
  <c r="H78" i="4"/>
  <c r="G79" i="4"/>
  <c r="I78" i="4"/>
  <c r="T78" i="4" l="1"/>
  <c r="S79" i="4"/>
  <c r="U78" i="4"/>
  <c r="AT77" i="8"/>
  <c r="V78" i="4"/>
  <c r="W77" i="4"/>
  <c r="X77" i="4"/>
  <c r="W154" i="8"/>
  <c r="BI77" i="8"/>
  <c r="AA77" i="8"/>
  <c r="AC77" i="8" s="1"/>
  <c r="AA154" i="8"/>
  <c r="AC154" i="8" s="1"/>
  <c r="K78" i="4"/>
  <c r="L78" i="4"/>
  <c r="J79" i="4"/>
  <c r="Y74" i="6"/>
  <c r="CS75" i="4"/>
  <c r="AA76" i="4"/>
  <c r="O75" i="6" s="1"/>
  <c r="AE76" i="4"/>
  <c r="P75" i="6" s="1"/>
  <c r="P79" i="4"/>
  <c r="Q78" i="4"/>
  <c r="R78" i="4"/>
  <c r="M79" i="4"/>
  <c r="N78" i="4"/>
  <c r="O78" i="4"/>
  <c r="X73" i="6"/>
  <c r="DK74" i="4" s="1"/>
  <c r="AE77" i="8"/>
  <c r="AG77" i="8" s="1"/>
  <c r="X74" i="6"/>
  <c r="DK75" i="4" s="1"/>
  <c r="AS153" i="8"/>
  <c r="AI75" i="6" s="1"/>
  <c r="E78" i="8"/>
  <c r="AO78" i="8" s="1"/>
  <c r="K77" i="8"/>
  <c r="M77" i="8" s="1"/>
  <c r="W77" i="8"/>
  <c r="Y77" i="8" s="1"/>
  <c r="G77" i="8"/>
  <c r="I77" i="8" s="1"/>
  <c r="O77" i="8"/>
  <c r="Q77" i="8" s="1"/>
  <c r="BN77" i="8"/>
  <c r="BP77" i="8" s="1"/>
  <c r="AY77" i="8"/>
  <c r="BA77" i="8" s="1"/>
  <c r="BD77" i="8"/>
  <c r="BF77" i="8" s="1"/>
  <c r="S77" i="8"/>
  <c r="U77" i="8" s="1"/>
  <c r="AE154" i="8"/>
  <c r="AG154" i="8" s="1"/>
  <c r="K154" i="8"/>
  <c r="M154" i="8" s="1"/>
  <c r="O154" i="8"/>
  <c r="Q154" i="8" s="1"/>
  <c r="AN154" i="8"/>
  <c r="AP154" i="8" s="1"/>
  <c r="G154" i="8"/>
  <c r="I154" i="8" s="1"/>
  <c r="S154" i="8"/>
  <c r="U154" i="8" s="1"/>
  <c r="DJ75" i="4"/>
  <c r="AQ77" i="8"/>
  <c r="B75" i="6"/>
  <c r="AA75" i="6" s="1"/>
  <c r="B77" i="4"/>
  <c r="AC77" i="6"/>
  <c r="D79" i="4"/>
  <c r="D77" i="6"/>
  <c r="E78" i="4"/>
  <c r="E76" i="6"/>
  <c r="AD76" i="6" s="1"/>
  <c r="Y77" i="4"/>
  <c r="CV77" i="4" s="1"/>
  <c r="G76" i="6" s="1"/>
  <c r="BR76" i="8"/>
  <c r="DJ76" i="4" s="1"/>
  <c r="Y154" i="8"/>
  <c r="AP77" i="4"/>
  <c r="Q76" i="6" s="1"/>
  <c r="CJ77" i="4"/>
  <c r="K76" i="6" s="1"/>
  <c r="CE77" i="4"/>
  <c r="J76" i="6" s="1"/>
  <c r="BH77" i="4"/>
  <c r="BI77" i="4" s="1"/>
  <c r="BC77" i="4"/>
  <c r="BD77" i="4" s="1"/>
  <c r="AL78" i="4"/>
  <c r="BE77" i="4"/>
  <c r="T76" i="6" s="1"/>
  <c r="CC77" i="4"/>
  <c r="CD77" i="4" s="1"/>
  <c r="AX77" i="4"/>
  <c r="AY77" i="4" s="1"/>
  <c r="AZ77" i="4"/>
  <c r="S76" i="6" s="1"/>
  <c r="AU77" i="4"/>
  <c r="R76" i="6" s="1"/>
  <c r="CO77" i="4"/>
  <c r="L76" i="6" s="1"/>
  <c r="BX77" i="4"/>
  <c r="BY77" i="4" s="1"/>
  <c r="BM77" i="4"/>
  <c r="BN77" i="4" s="1"/>
  <c r="BJ77" i="4"/>
  <c r="U76" i="6" s="1"/>
  <c r="CH77" i="4"/>
  <c r="CI77" i="4" s="1"/>
  <c r="BZ77" i="4"/>
  <c r="I76" i="6" s="1"/>
  <c r="AS77" i="4"/>
  <c r="AT77" i="4" s="1"/>
  <c r="AN77" i="4"/>
  <c r="AO77" i="4" s="1"/>
  <c r="BU77" i="4"/>
  <c r="CM77" i="4"/>
  <c r="CN77" i="4" s="1"/>
  <c r="BI78" i="8"/>
  <c r="BK77" i="8"/>
  <c r="AA78" i="8"/>
  <c r="CW76" i="4"/>
  <c r="H75" i="6"/>
  <c r="M75" i="6" s="1"/>
  <c r="AV77" i="8"/>
  <c r="AT78" i="8"/>
  <c r="CZ74" i="4"/>
  <c r="CT75" i="4"/>
  <c r="CY75" i="4" s="1"/>
  <c r="DA74" i="4"/>
  <c r="AA155" i="8"/>
  <c r="AE78" i="8"/>
  <c r="H79" i="4"/>
  <c r="G80" i="4"/>
  <c r="I79" i="4"/>
  <c r="T79" i="4" l="1"/>
  <c r="S80" i="4"/>
  <c r="U79" i="4"/>
  <c r="X78" i="4"/>
  <c r="W78" i="4"/>
  <c r="V79" i="4"/>
  <c r="W155" i="8"/>
  <c r="Y155" i="8" s="1"/>
  <c r="L79" i="4"/>
  <c r="J80" i="4"/>
  <c r="K79" i="4"/>
  <c r="V75" i="6"/>
  <c r="Y75" i="6" s="1"/>
  <c r="AE77" i="4"/>
  <c r="P76" i="6" s="1"/>
  <c r="Q79" i="4"/>
  <c r="R79" i="4"/>
  <c r="P80" i="4"/>
  <c r="O79" i="4"/>
  <c r="M80" i="4"/>
  <c r="N79" i="4"/>
  <c r="CS76" i="4"/>
  <c r="AA77" i="4"/>
  <c r="K78" i="8"/>
  <c r="M78" i="8" s="1"/>
  <c r="G78" i="8"/>
  <c r="I78" i="8" s="1"/>
  <c r="E79" i="8"/>
  <c r="AE79" i="8" s="1"/>
  <c r="W78" i="8"/>
  <c r="Y78" i="8" s="1"/>
  <c r="O78" i="8"/>
  <c r="Q78" i="8" s="1"/>
  <c r="BN78" i="8"/>
  <c r="BP78" i="8" s="1"/>
  <c r="AY78" i="8"/>
  <c r="BA78" i="8" s="1"/>
  <c r="BD78" i="8"/>
  <c r="BF78" i="8" s="1"/>
  <c r="K155" i="8"/>
  <c r="M155" i="8" s="1"/>
  <c r="AE155" i="8"/>
  <c r="AG155" i="8" s="1"/>
  <c r="G155" i="8"/>
  <c r="I155" i="8" s="1"/>
  <c r="S78" i="8"/>
  <c r="U78" i="8" s="1"/>
  <c r="O155" i="8"/>
  <c r="Q155" i="8" s="1"/>
  <c r="AN155" i="8"/>
  <c r="AP155" i="8" s="1"/>
  <c r="S155" i="8"/>
  <c r="U155" i="8" s="1"/>
  <c r="AG75" i="6"/>
  <c r="AQ78" i="8"/>
  <c r="D78" i="6"/>
  <c r="D80" i="4"/>
  <c r="AC78" i="6"/>
  <c r="B76" i="6"/>
  <c r="AA76" i="6" s="1"/>
  <c r="B78" i="4"/>
  <c r="E79" i="4"/>
  <c r="E77" i="6"/>
  <c r="AD77" i="6" s="1"/>
  <c r="Y78" i="4"/>
  <c r="AA78" i="4" s="1"/>
  <c r="O77" i="6" s="1"/>
  <c r="AS154" i="8"/>
  <c r="AI76" i="6" s="1"/>
  <c r="BR77" i="8"/>
  <c r="DJ77" i="4" s="1"/>
  <c r="DA75" i="4"/>
  <c r="CZ75" i="4"/>
  <c r="CT76" i="4"/>
  <c r="CW77" i="4"/>
  <c r="H76" i="6"/>
  <c r="M76" i="6" s="1"/>
  <c r="AC155" i="8"/>
  <c r="AT79" i="8"/>
  <c r="AV78" i="8"/>
  <c r="BH78" i="4"/>
  <c r="BI78" i="4" s="1"/>
  <c r="BC78" i="4"/>
  <c r="BD78" i="4" s="1"/>
  <c r="AL79" i="4"/>
  <c r="BZ78" i="4"/>
  <c r="I77" i="6" s="1"/>
  <c r="BU78" i="4"/>
  <c r="BX78" i="4"/>
  <c r="BY78" i="4" s="1"/>
  <c r="BM78" i="4"/>
  <c r="BN78" i="4" s="1"/>
  <c r="AP78" i="4"/>
  <c r="Q77" i="6" s="1"/>
  <c r="CJ78" i="4"/>
  <c r="K77" i="6" s="1"/>
  <c r="CE78" i="4"/>
  <c r="J77" i="6" s="1"/>
  <c r="AN78" i="4"/>
  <c r="AO78" i="4" s="1"/>
  <c r="CH78" i="4"/>
  <c r="CI78" i="4" s="1"/>
  <c r="CC78" i="4"/>
  <c r="CD78" i="4" s="1"/>
  <c r="AZ78" i="4"/>
  <c r="S77" i="6" s="1"/>
  <c r="AU78" i="4"/>
  <c r="R77" i="6" s="1"/>
  <c r="CO78" i="4"/>
  <c r="L77" i="6" s="1"/>
  <c r="AX78" i="4"/>
  <c r="AY78" i="4" s="1"/>
  <c r="AS78" i="4"/>
  <c r="AT78" i="4" s="1"/>
  <c r="CM78" i="4"/>
  <c r="CN78" i="4" s="1"/>
  <c r="BJ78" i="4"/>
  <c r="U77" i="6" s="1"/>
  <c r="BE78" i="4"/>
  <c r="T77" i="6" s="1"/>
  <c r="BK78" i="8"/>
  <c r="BI79" i="8"/>
  <c r="AG78" i="8"/>
  <c r="AC78" i="8"/>
  <c r="I80" i="4"/>
  <c r="H80" i="4"/>
  <c r="H81" i="4" s="1"/>
  <c r="AA3" i="4" s="1"/>
  <c r="U80" i="4" l="1"/>
  <c r="T80" i="4"/>
  <c r="T81" i="4" s="1"/>
  <c r="W79" i="4"/>
  <c r="X79" i="4"/>
  <c r="V80" i="4"/>
  <c r="K80" i="4"/>
  <c r="K81" i="4" s="1"/>
  <c r="AB3" i="4" s="1"/>
  <c r="L80" i="4"/>
  <c r="X75" i="6"/>
  <c r="DK76" i="4" s="1"/>
  <c r="W156" i="8"/>
  <c r="Y156" i="8" s="1"/>
  <c r="CV78" i="4"/>
  <c r="G77" i="6" s="1"/>
  <c r="AO79" i="8"/>
  <c r="AA79" i="8"/>
  <c r="AC79" i="8" s="1"/>
  <c r="AA156" i="8"/>
  <c r="AC156" i="8" s="1"/>
  <c r="CY76" i="4"/>
  <c r="CZ76" i="4" s="1"/>
  <c r="Q80" i="4"/>
  <c r="Q81" i="4" s="1"/>
  <c r="R80" i="4"/>
  <c r="N80" i="4"/>
  <c r="N81" i="4" s="1"/>
  <c r="AC3" i="4" s="1"/>
  <c r="O80" i="4"/>
  <c r="AE78" i="4"/>
  <c r="P77" i="6" s="1"/>
  <c r="V77" i="6" s="1"/>
  <c r="O76" i="6"/>
  <c r="V76" i="6" s="1"/>
  <c r="Y76" i="6" s="1"/>
  <c r="CS77" i="4"/>
  <c r="E80" i="8"/>
  <c r="W157" i="8" s="1"/>
  <c r="Y157" i="8" s="1"/>
  <c r="G79" i="8"/>
  <c r="I79" i="8" s="1"/>
  <c r="W79" i="8"/>
  <c r="Y79" i="8" s="1"/>
  <c r="K79" i="8"/>
  <c r="M79" i="8" s="1"/>
  <c r="O79" i="8"/>
  <c r="Q79" i="8" s="1"/>
  <c r="BN79" i="8"/>
  <c r="BP79" i="8" s="1"/>
  <c r="AY79" i="8"/>
  <c r="BA79" i="8" s="1"/>
  <c r="BD79" i="8"/>
  <c r="O156" i="8"/>
  <c r="Q156" i="8" s="1"/>
  <c r="K156" i="8"/>
  <c r="M156" i="8" s="1"/>
  <c r="S156" i="8"/>
  <c r="U156" i="8" s="1"/>
  <c r="AN156" i="8"/>
  <c r="AP156" i="8" s="1"/>
  <c r="G156" i="8"/>
  <c r="I156" i="8" s="1"/>
  <c r="S79" i="8"/>
  <c r="U79" i="8" s="1"/>
  <c r="AE156" i="8"/>
  <c r="AG156" i="8" s="1"/>
  <c r="BF79" i="8"/>
  <c r="AQ79" i="8"/>
  <c r="AS155" i="8"/>
  <c r="AI77" i="6" s="1"/>
  <c r="D79" i="6"/>
  <c r="AC79" i="6"/>
  <c r="Y79" i="4"/>
  <c r="AA79" i="4" s="1"/>
  <c r="O78" i="6" s="1"/>
  <c r="E80" i="4"/>
  <c r="E78" i="6"/>
  <c r="AD78" i="6" s="1"/>
  <c r="B77" i="6"/>
  <c r="AA77" i="6" s="1"/>
  <c r="B79" i="4"/>
  <c r="BR78" i="8"/>
  <c r="AG77" i="6" s="1"/>
  <c r="AG76" i="6"/>
  <c r="AZ79" i="4"/>
  <c r="S78" i="6" s="1"/>
  <c r="AU79" i="4"/>
  <c r="R78" i="6" s="1"/>
  <c r="CO79" i="4"/>
  <c r="L78" i="6" s="1"/>
  <c r="BX79" i="4"/>
  <c r="BY79" i="4" s="1"/>
  <c r="BM79" i="4"/>
  <c r="BN79" i="4" s="1"/>
  <c r="BJ79" i="4"/>
  <c r="U78" i="6" s="1"/>
  <c r="BE79" i="4"/>
  <c r="T78" i="6" s="1"/>
  <c r="AN79" i="4"/>
  <c r="AO79" i="4" s="1"/>
  <c r="CH79" i="4"/>
  <c r="CI79" i="4" s="1"/>
  <c r="CC79" i="4"/>
  <c r="CD79" i="4" s="1"/>
  <c r="BZ79" i="4"/>
  <c r="I78" i="6" s="1"/>
  <c r="BU79" i="4"/>
  <c r="AX79" i="4"/>
  <c r="AY79" i="4" s="1"/>
  <c r="AS79" i="4"/>
  <c r="AT79" i="4" s="1"/>
  <c r="CM79" i="4"/>
  <c r="CN79" i="4" s="1"/>
  <c r="AP79" i="4"/>
  <c r="Q78" i="6" s="1"/>
  <c r="CJ79" i="4"/>
  <c r="K78" i="6" s="1"/>
  <c r="CE79" i="4"/>
  <c r="J78" i="6" s="1"/>
  <c r="BH79" i="4"/>
  <c r="BI79" i="4" s="1"/>
  <c r="BC79" i="4"/>
  <c r="BD79" i="4" s="1"/>
  <c r="AL80" i="4"/>
  <c r="AV79" i="8"/>
  <c r="AG79" i="8"/>
  <c r="CW78" i="4"/>
  <c r="H77" i="6"/>
  <c r="BK79" i="8"/>
  <c r="AE80" i="8" l="1"/>
  <c r="AG80" i="8" s="1"/>
  <c r="BI80" i="8"/>
  <c r="BK80" i="8" s="1"/>
  <c r="M77" i="6"/>
  <c r="X80" i="4"/>
  <c r="W80" i="4"/>
  <c r="W81" i="4" s="1"/>
  <c r="Y77" i="6"/>
  <c r="X77" i="6"/>
  <c r="DK78" i="4" s="1"/>
  <c r="AO80" i="8"/>
  <c r="AQ80" i="8" s="1"/>
  <c r="CV79" i="4"/>
  <c r="G78" i="6" s="1"/>
  <c r="AE79" i="4"/>
  <c r="P78" i="6" s="1"/>
  <c r="V78" i="6" s="1"/>
  <c r="AA80" i="8"/>
  <c r="AC80" i="8" s="1"/>
  <c r="DA76" i="4"/>
  <c r="CT77" i="4"/>
  <c r="CY77" i="4" s="1"/>
  <c r="CZ77" i="4" s="1"/>
  <c r="AA157" i="8"/>
  <c r="AC157" i="8" s="1"/>
  <c r="AT80" i="8"/>
  <c r="AV80" i="8" s="1"/>
  <c r="CS78" i="4"/>
  <c r="X76" i="6"/>
  <c r="DK77" i="4" s="1"/>
  <c r="DJ78" i="4"/>
  <c r="W80" i="8"/>
  <c r="Y80" i="8" s="1"/>
  <c r="K80" i="8"/>
  <c r="M80" i="8" s="1"/>
  <c r="G80" i="8"/>
  <c r="I80" i="8" s="1"/>
  <c r="O80" i="8"/>
  <c r="Q80" i="8" s="1"/>
  <c r="BN80" i="8"/>
  <c r="BP80" i="8" s="1"/>
  <c r="BD80" i="8"/>
  <c r="BF80" i="8" s="1"/>
  <c r="AY80" i="8"/>
  <c r="BA80" i="8" s="1"/>
  <c r="K157" i="8"/>
  <c r="M157" i="8" s="1"/>
  <c r="S157" i="8"/>
  <c r="U157" i="8" s="1"/>
  <c r="S80" i="8"/>
  <c r="U80" i="8" s="1"/>
  <c r="G157" i="8"/>
  <c r="I157" i="8" s="1"/>
  <c r="AE157" i="8"/>
  <c r="AG157" i="8" s="1"/>
  <c r="O157" i="8"/>
  <c r="Q157" i="8" s="1"/>
  <c r="AN157" i="8"/>
  <c r="AP157" i="8" s="1"/>
  <c r="B78" i="6"/>
  <c r="AA78" i="6" s="1"/>
  <c r="B80" i="4"/>
  <c r="B79" i="6" s="1"/>
  <c r="AA79" i="6" s="1"/>
  <c r="Y80" i="4"/>
  <c r="AA80" i="4" s="1"/>
  <c r="O79" i="6" s="1"/>
  <c r="E79" i="6"/>
  <c r="AD79" i="6" s="1"/>
  <c r="AS156" i="8"/>
  <c r="AI78" i="6" s="1"/>
  <c r="BR79" i="8"/>
  <c r="AG78" i="6" s="1"/>
  <c r="DA77" i="4"/>
  <c r="AZ80" i="4"/>
  <c r="S79" i="6" s="1"/>
  <c r="AU80" i="4"/>
  <c r="R79" i="6" s="1"/>
  <c r="CM80" i="4"/>
  <c r="CN80" i="4" s="1"/>
  <c r="BX80" i="4"/>
  <c r="BY80" i="4" s="1"/>
  <c r="BM80" i="4"/>
  <c r="BN80" i="4" s="1"/>
  <c r="CH80" i="4"/>
  <c r="CI80" i="4" s="1"/>
  <c r="BJ80" i="4"/>
  <c r="U79" i="6" s="1"/>
  <c r="AN80" i="4"/>
  <c r="AO80" i="4" s="1"/>
  <c r="CE80" i="4"/>
  <c r="J79" i="6" s="1"/>
  <c r="BZ80" i="4"/>
  <c r="I79" i="6" s="1"/>
  <c r="BU80" i="4"/>
  <c r="AX80" i="4"/>
  <c r="AY80" i="4" s="1"/>
  <c r="AS80" i="4"/>
  <c r="AT80" i="4" s="1"/>
  <c r="CO80" i="4"/>
  <c r="L79" i="6" s="1"/>
  <c r="AP80" i="4"/>
  <c r="Q79" i="6" s="1"/>
  <c r="CJ80" i="4"/>
  <c r="K79" i="6" s="1"/>
  <c r="CC80" i="4"/>
  <c r="CD80" i="4" s="1"/>
  <c r="BH80" i="4"/>
  <c r="BI80" i="4" s="1"/>
  <c r="BC80" i="4"/>
  <c r="BD80" i="4" s="1"/>
  <c r="BE80" i="4"/>
  <c r="T79" i="6" s="1"/>
  <c r="CW79" i="4"/>
  <c r="H78" i="6"/>
  <c r="M78" i="6" s="1"/>
  <c r="CT78" i="4" l="1"/>
  <c r="CY78" i="4" s="1"/>
  <c r="X78" i="6"/>
  <c r="DK79" i="4" s="1"/>
  <c r="Y78" i="6"/>
  <c r="CS79" i="4"/>
  <c r="AE80" i="4"/>
  <c r="P79" i="6" s="1"/>
  <c r="V79" i="6" s="1"/>
  <c r="CV80" i="4"/>
  <c r="G79" i="6" s="1"/>
  <c r="AS157" i="8"/>
  <c r="AI79" i="6" s="1"/>
  <c r="BR80" i="8"/>
  <c r="AG79" i="6" s="1"/>
  <c r="DJ79" i="4"/>
  <c r="H79" i="6"/>
  <c r="CZ78" i="4"/>
  <c r="CT79" i="4"/>
  <c r="CY79" i="4" s="1"/>
  <c r="DA78" i="4"/>
  <c r="CS80" i="4" l="1"/>
  <c r="CW80" i="4"/>
  <c r="Y79" i="6"/>
  <c r="M79" i="6"/>
  <c r="X79" i="6" s="1"/>
  <c r="DK80" i="4" s="1"/>
  <c r="DJ80" i="4"/>
  <c r="CZ79" i="4"/>
  <c r="DA79" i="4"/>
  <c r="CT80" i="4"/>
  <c r="CY80" i="4" l="1"/>
  <c r="CZ80" i="4" s="1"/>
  <c r="DA80" i="4"/>
  <c r="AF75" i="6" s="1"/>
  <c r="AH75" i="6" s="1"/>
  <c r="AJ75" i="6" s="1"/>
  <c r="AL75" i="6" s="1"/>
  <c r="AF76" i="6" l="1"/>
  <c r="AH76" i="6" s="1"/>
  <c r="AJ76" i="6" s="1"/>
  <c r="AL76" i="6" s="1"/>
  <c r="AM76" i="6" s="1"/>
  <c r="AF79" i="6"/>
  <c r="AH79" i="6" s="1"/>
  <c r="AJ79" i="6" s="1"/>
  <c r="AL79" i="6" s="1"/>
  <c r="J25" i="2"/>
  <c r="AF6" i="6"/>
  <c r="AH6" i="6" s="1"/>
  <c r="AJ6" i="6" s="1"/>
  <c r="AL6" i="6" s="1"/>
  <c r="AF7" i="6"/>
  <c r="AH7" i="6" s="1"/>
  <c r="AJ7" i="6" s="1"/>
  <c r="AL7" i="6" s="1"/>
  <c r="AF8" i="6"/>
  <c r="AH8" i="6" s="1"/>
  <c r="AJ8" i="6" s="1"/>
  <c r="AL8" i="6" s="1"/>
  <c r="AF5" i="6"/>
  <c r="AH5" i="6" s="1"/>
  <c r="AJ5" i="6" s="1"/>
  <c r="AL5" i="6" s="1"/>
  <c r="AF9" i="6"/>
  <c r="AH9" i="6" s="1"/>
  <c r="AJ9" i="6" s="1"/>
  <c r="AL9" i="6" s="1"/>
  <c r="AF10" i="6"/>
  <c r="AH10" i="6" s="1"/>
  <c r="AJ10" i="6" s="1"/>
  <c r="AL10" i="6" s="1"/>
  <c r="AF11" i="6"/>
  <c r="AH11" i="6" s="1"/>
  <c r="AJ11" i="6" s="1"/>
  <c r="AL11" i="6" s="1"/>
  <c r="AF14" i="6"/>
  <c r="AH14" i="6" s="1"/>
  <c r="AJ14" i="6" s="1"/>
  <c r="AL14" i="6" s="1"/>
  <c r="AF12" i="6"/>
  <c r="AH12" i="6" s="1"/>
  <c r="AJ12" i="6" s="1"/>
  <c r="AL12" i="6" s="1"/>
  <c r="AF13" i="6"/>
  <c r="AH13" i="6" s="1"/>
  <c r="AJ13" i="6" s="1"/>
  <c r="AL13" i="6" s="1"/>
  <c r="AF15" i="6"/>
  <c r="AH15" i="6" s="1"/>
  <c r="AJ15" i="6" s="1"/>
  <c r="AL15" i="6" s="1"/>
  <c r="AF16" i="6"/>
  <c r="AH16" i="6" s="1"/>
  <c r="AJ16" i="6" s="1"/>
  <c r="AL16" i="6" s="1"/>
  <c r="AF17" i="6"/>
  <c r="AH17" i="6" s="1"/>
  <c r="AJ17" i="6" s="1"/>
  <c r="AL17" i="6" s="1"/>
  <c r="AF18" i="6"/>
  <c r="AH18" i="6" s="1"/>
  <c r="AJ18" i="6" s="1"/>
  <c r="AL18" i="6" s="1"/>
  <c r="AF19" i="6"/>
  <c r="AH19" i="6" s="1"/>
  <c r="AJ19" i="6" s="1"/>
  <c r="AL19" i="6" s="1"/>
  <c r="AF20" i="6"/>
  <c r="AH20" i="6" s="1"/>
  <c r="AJ20" i="6" s="1"/>
  <c r="AL20" i="6" s="1"/>
  <c r="AF21" i="6"/>
  <c r="AH21" i="6" s="1"/>
  <c r="AJ21" i="6" s="1"/>
  <c r="AL21" i="6" s="1"/>
  <c r="AF22" i="6"/>
  <c r="AH22" i="6" s="1"/>
  <c r="AJ22" i="6" s="1"/>
  <c r="AL22" i="6" s="1"/>
  <c r="AF23" i="6"/>
  <c r="AH23" i="6" s="1"/>
  <c r="AJ23" i="6" s="1"/>
  <c r="AL23" i="6" s="1"/>
  <c r="AF25" i="6"/>
  <c r="AH25" i="6" s="1"/>
  <c r="AJ25" i="6" s="1"/>
  <c r="AL25" i="6" s="1"/>
  <c r="AF26" i="6"/>
  <c r="AH26" i="6" s="1"/>
  <c r="AJ26" i="6" s="1"/>
  <c r="AL26" i="6" s="1"/>
  <c r="AF27" i="6"/>
  <c r="AH27" i="6" s="1"/>
  <c r="AJ27" i="6" s="1"/>
  <c r="AL27" i="6" s="1"/>
  <c r="AF24" i="6"/>
  <c r="AH24" i="6" s="1"/>
  <c r="AJ24" i="6" s="1"/>
  <c r="AL24" i="6" s="1"/>
  <c r="AM24" i="6" s="1"/>
  <c r="AF30" i="6"/>
  <c r="AH30" i="6" s="1"/>
  <c r="AJ30" i="6" s="1"/>
  <c r="AL30" i="6" s="1"/>
  <c r="AF29" i="6"/>
  <c r="AH29" i="6" s="1"/>
  <c r="AJ29" i="6" s="1"/>
  <c r="AL29" i="6" s="1"/>
  <c r="AF28" i="6"/>
  <c r="AH28" i="6" s="1"/>
  <c r="AJ28" i="6" s="1"/>
  <c r="AL28" i="6" s="1"/>
  <c r="AM28" i="6" s="1"/>
  <c r="AF31" i="6"/>
  <c r="AH31" i="6" s="1"/>
  <c r="AJ31" i="6" s="1"/>
  <c r="AL31" i="6" s="1"/>
  <c r="AF32" i="6"/>
  <c r="AH32" i="6" s="1"/>
  <c r="AJ32" i="6" s="1"/>
  <c r="AL32" i="6" s="1"/>
  <c r="AF33" i="6"/>
  <c r="AH33" i="6" s="1"/>
  <c r="AJ33" i="6" s="1"/>
  <c r="AL33" i="6" s="1"/>
  <c r="AF34" i="6"/>
  <c r="AH34" i="6" s="1"/>
  <c r="AJ34" i="6" s="1"/>
  <c r="AL34" i="6" s="1"/>
  <c r="AF35" i="6"/>
  <c r="AH35" i="6" s="1"/>
  <c r="AJ35" i="6" s="1"/>
  <c r="AL35" i="6" s="1"/>
  <c r="AF36" i="6"/>
  <c r="AH36" i="6" s="1"/>
  <c r="AJ36" i="6" s="1"/>
  <c r="AL36" i="6" s="1"/>
  <c r="AF37" i="6"/>
  <c r="AH37" i="6" s="1"/>
  <c r="AJ37" i="6" s="1"/>
  <c r="AL37" i="6" s="1"/>
  <c r="AM37" i="6" s="1"/>
  <c r="AF38" i="6"/>
  <c r="AH38" i="6" s="1"/>
  <c r="AJ38" i="6" s="1"/>
  <c r="AL38" i="6" s="1"/>
  <c r="AF39" i="6"/>
  <c r="AH39" i="6" s="1"/>
  <c r="AJ39" i="6" s="1"/>
  <c r="AL39" i="6" s="1"/>
  <c r="AF40" i="6"/>
  <c r="AH40" i="6" s="1"/>
  <c r="AJ40" i="6" s="1"/>
  <c r="AL40" i="6" s="1"/>
  <c r="AF41" i="6"/>
  <c r="AH41" i="6" s="1"/>
  <c r="AJ41" i="6" s="1"/>
  <c r="AL41" i="6" s="1"/>
  <c r="AM41" i="6" s="1"/>
  <c r="AF42" i="6"/>
  <c r="AH42" i="6" s="1"/>
  <c r="AJ42" i="6" s="1"/>
  <c r="AL42" i="6" s="1"/>
  <c r="AF43" i="6"/>
  <c r="AH43" i="6" s="1"/>
  <c r="AJ43" i="6" s="1"/>
  <c r="AL43" i="6" s="1"/>
  <c r="AF46" i="6"/>
  <c r="AH46" i="6" s="1"/>
  <c r="AJ46" i="6" s="1"/>
  <c r="AL46" i="6" s="1"/>
  <c r="AF44" i="6"/>
  <c r="AH44" i="6" s="1"/>
  <c r="AJ44" i="6" s="1"/>
  <c r="AL44" i="6" s="1"/>
  <c r="AF45" i="6"/>
  <c r="AH45" i="6" s="1"/>
  <c r="AJ45" i="6" s="1"/>
  <c r="AL45" i="6" s="1"/>
  <c r="AF47" i="6"/>
  <c r="AH47" i="6" s="1"/>
  <c r="AJ47" i="6" s="1"/>
  <c r="AL47" i="6" s="1"/>
  <c r="AF48" i="6"/>
  <c r="AH48" i="6" s="1"/>
  <c r="AJ48" i="6" s="1"/>
  <c r="AL48" i="6" s="1"/>
  <c r="AF49" i="6"/>
  <c r="AH49" i="6" s="1"/>
  <c r="AJ49" i="6" s="1"/>
  <c r="AL49" i="6" s="1"/>
  <c r="AM49" i="6" s="1"/>
  <c r="AF51" i="6"/>
  <c r="AH51" i="6" s="1"/>
  <c r="AJ51" i="6" s="1"/>
  <c r="AL51" i="6" s="1"/>
  <c r="AF53" i="6"/>
  <c r="AH53" i="6" s="1"/>
  <c r="AJ53" i="6" s="1"/>
  <c r="AL53" i="6" s="1"/>
  <c r="AF50" i="6"/>
  <c r="AH50" i="6" s="1"/>
  <c r="AJ50" i="6" s="1"/>
  <c r="AL50" i="6" s="1"/>
  <c r="AF52" i="6"/>
  <c r="AH52" i="6" s="1"/>
  <c r="AJ52" i="6" s="1"/>
  <c r="AL52" i="6" s="1"/>
  <c r="AF54" i="6"/>
  <c r="AH54" i="6" s="1"/>
  <c r="AJ54" i="6" s="1"/>
  <c r="AL54" i="6" s="1"/>
  <c r="AF56" i="6"/>
  <c r="AH56" i="6" s="1"/>
  <c r="AJ56" i="6" s="1"/>
  <c r="AL56" i="6" s="1"/>
  <c r="AF55" i="6"/>
  <c r="AH55" i="6" s="1"/>
  <c r="AJ55" i="6" s="1"/>
  <c r="AL55" i="6" s="1"/>
  <c r="AF57" i="6"/>
  <c r="AH57" i="6" s="1"/>
  <c r="AJ57" i="6" s="1"/>
  <c r="AL57" i="6" s="1"/>
  <c r="AF58" i="6"/>
  <c r="AH58" i="6" s="1"/>
  <c r="AJ58" i="6" s="1"/>
  <c r="AL58" i="6" s="1"/>
  <c r="AF59" i="6"/>
  <c r="AH59" i="6" s="1"/>
  <c r="AJ59" i="6" s="1"/>
  <c r="AL59" i="6" s="1"/>
  <c r="AM59" i="6" s="1"/>
  <c r="AF61" i="6"/>
  <c r="AH61" i="6" s="1"/>
  <c r="AJ61" i="6" s="1"/>
  <c r="AL61" i="6" s="1"/>
  <c r="AF60" i="6"/>
  <c r="AH60" i="6" s="1"/>
  <c r="AJ60" i="6" s="1"/>
  <c r="AL60" i="6" s="1"/>
  <c r="AF63" i="6"/>
  <c r="AH63" i="6" s="1"/>
  <c r="AJ63" i="6" s="1"/>
  <c r="AL63" i="6" s="1"/>
  <c r="AF62" i="6"/>
  <c r="AH62" i="6" s="1"/>
  <c r="AJ62" i="6" s="1"/>
  <c r="AL62" i="6" s="1"/>
  <c r="AM62" i="6" s="1"/>
  <c r="AF65" i="6"/>
  <c r="AH65" i="6" s="1"/>
  <c r="AJ65" i="6" s="1"/>
  <c r="AL65" i="6" s="1"/>
  <c r="AF64" i="6"/>
  <c r="AH64" i="6" s="1"/>
  <c r="AJ64" i="6" s="1"/>
  <c r="AL64" i="6" s="1"/>
  <c r="AF66" i="6"/>
  <c r="AH66" i="6" s="1"/>
  <c r="AJ66" i="6" s="1"/>
  <c r="AL66" i="6" s="1"/>
  <c r="AF69" i="6"/>
  <c r="AH69" i="6" s="1"/>
  <c r="AJ69" i="6" s="1"/>
  <c r="AL69" i="6" s="1"/>
  <c r="AF68" i="6"/>
  <c r="AH68" i="6" s="1"/>
  <c r="AJ68" i="6" s="1"/>
  <c r="AL68" i="6" s="1"/>
  <c r="AF67" i="6"/>
  <c r="AH67" i="6" s="1"/>
  <c r="AJ67" i="6" s="1"/>
  <c r="AL67" i="6" s="1"/>
  <c r="AF73" i="6"/>
  <c r="AH73" i="6" s="1"/>
  <c r="AJ73" i="6" s="1"/>
  <c r="AL73" i="6" s="1"/>
  <c r="AF70" i="6"/>
  <c r="AH70" i="6" s="1"/>
  <c r="AJ70" i="6" s="1"/>
  <c r="AL70" i="6" s="1"/>
  <c r="AM70" i="6" s="1"/>
  <c r="AF72" i="6"/>
  <c r="AH72" i="6" s="1"/>
  <c r="AJ72" i="6" s="1"/>
  <c r="AL72" i="6" s="1"/>
  <c r="AF71" i="6"/>
  <c r="AH71" i="6" s="1"/>
  <c r="AJ71" i="6" s="1"/>
  <c r="AL71" i="6" s="1"/>
  <c r="AF74" i="6"/>
  <c r="AH74" i="6" s="1"/>
  <c r="AJ74" i="6" s="1"/>
  <c r="AL74" i="6" s="1"/>
  <c r="AM74" i="6" s="1"/>
  <c r="AF77" i="6"/>
  <c r="AH77" i="6" s="1"/>
  <c r="AJ77" i="6" s="1"/>
  <c r="AL77" i="6" s="1"/>
  <c r="AM77" i="6" s="1"/>
  <c r="AF78" i="6"/>
  <c r="AH78" i="6" s="1"/>
  <c r="AJ78" i="6" s="1"/>
  <c r="AL78" i="6" s="1"/>
  <c r="AM33" i="6" l="1"/>
  <c r="AM26" i="6"/>
  <c r="AM21" i="6"/>
  <c r="AM17" i="6"/>
  <c r="AM78" i="6"/>
  <c r="AM12" i="6"/>
  <c r="AM9" i="6"/>
  <c r="AM36" i="6"/>
  <c r="AM32" i="6"/>
  <c r="AM20" i="6"/>
  <c r="AM16" i="6"/>
  <c r="AM54" i="6"/>
  <c r="AM72" i="6"/>
  <c r="AM68" i="6"/>
  <c r="AM65" i="6"/>
  <c r="AM61" i="6"/>
  <c r="AM50" i="6"/>
  <c r="AM69" i="6"/>
  <c r="AM56" i="6"/>
  <c r="AM53" i="6"/>
  <c r="AM47" i="6"/>
  <c r="AM31" i="6"/>
  <c r="AM15" i="6"/>
  <c r="AM73" i="6"/>
  <c r="AM66" i="6"/>
  <c r="AM63" i="6"/>
  <c r="AM58" i="6"/>
  <c r="AM51" i="6"/>
  <c r="AM45" i="6"/>
  <c r="AM42" i="6"/>
  <c r="AM38" i="6"/>
  <c r="AM34" i="6"/>
  <c r="AM27" i="6"/>
  <c r="AM22" i="6"/>
  <c r="AM18" i="6"/>
  <c r="AM13" i="6"/>
  <c r="AM10" i="6"/>
  <c r="AM7" i="6"/>
  <c r="AM55" i="6"/>
  <c r="AM48" i="6"/>
  <c r="AM46" i="6"/>
  <c r="AM40" i="6"/>
  <c r="AM30" i="6"/>
  <c r="AM25" i="6"/>
  <c r="AM14" i="6"/>
  <c r="AM43" i="6"/>
  <c r="AM39" i="6"/>
  <c r="AM35" i="6"/>
  <c r="AM23" i="6"/>
  <c r="AM19" i="6"/>
  <c r="AM11" i="6"/>
  <c r="AM8" i="6"/>
  <c r="AM79" i="6"/>
  <c r="AM71" i="6"/>
  <c r="AM67" i="6"/>
  <c r="AM64" i="6"/>
  <c r="AM60" i="6"/>
  <c r="AM57" i="6"/>
  <c r="AM52" i="6"/>
  <c r="AM44" i="6"/>
  <c r="AM29" i="6"/>
  <c r="AM6" i="6"/>
  <c r="AM75" i="6"/>
  <c r="DI19" i="4"/>
  <c r="J27" i="2"/>
  <c r="H72" i="2" s="1"/>
  <c r="H68" i="2"/>
  <c r="F169" i="2"/>
  <c r="H70" i="2"/>
  <c r="F168" i="2"/>
</calcChain>
</file>

<file path=xl/sharedStrings.xml><?xml version="1.0" encoding="utf-8"?>
<sst xmlns="http://schemas.openxmlformats.org/spreadsheetml/2006/main" count="302" uniqueCount="187">
  <si>
    <t>Lump Sum Funds that will be Available at Your Passing (these reduce the needs input above)</t>
  </si>
  <si>
    <t>Year</t>
  </si>
  <si>
    <t>Income Replacement Funding (life insurance replaces income the deceased breadwinner would have earned).</t>
  </si>
  <si>
    <t>Count Totaler</t>
  </si>
  <si>
    <t xml:space="preserve"> </t>
  </si>
  <si>
    <t>Present Value of Income Needed to be Replaced with Life Insurance</t>
  </si>
  <si>
    <t>Real World Life Insurance Needs Calculator</t>
  </si>
  <si>
    <t>Input Personal Data</t>
  </si>
  <si>
    <t>Lump Sum Needed to Pay Off All Debts:</t>
  </si>
  <si>
    <t>Lump Sum Needed Today to Pay Off Mortgage(s):</t>
  </si>
  <si>
    <t>Lump Sum Needed for Cash Reserve After Everything Else is Paid For:</t>
  </si>
  <si>
    <t>Lump Sum Needed to Cover Estate Taxes:</t>
  </si>
  <si>
    <t>Lump Sum Needed for Burial/Funeral/Medical and Other Final Expenses:</t>
  </si>
  <si>
    <t>Total Amount of Life Insurance Needed Today to Fund All Needs:</t>
  </si>
  <si>
    <t>Net Lump Sum Still Needed:</t>
  </si>
  <si>
    <t>Minus Lump Sums Currently Available:</t>
  </si>
  <si>
    <t>Total Gross Lump Sum Needed:</t>
  </si>
  <si>
    <t>Unprotected sheet so you can make your own charts and the like.</t>
  </si>
  <si>
    <t xml:space="preserve"> &lt;= Enter an Assumed Social Security PIA Benefit Inflation Rate.</t>
  </si>
  <si>
    <t xml:space="preserve"> &lt;= Enter Age Surviving Spouse is Assumed to Pass Away.</t>
  </si>
  <si>
    <t xml:space="preserve"> &lt;= Enter the Rate of Return Assumption Used to Calculate the Present Value of the Income Replacement Need.</t>
  </si>
  <si>
    <t xml:space="preserve"> &lt;= Enter the Last Name as You Want It to be Shown on the Presentation Sheet.</t>
  </si>
  <si>
    <t xml:space="preserve"> &lt;= Enter Child #1's First Name.</t>
  </si>
  <si>
    <t xml:space="preserve"> &lt;= Enter Child #2's First Name.</t>
  </si>
  <si>
    <t xml:space="preserve"> &lt;= Enter Child #3's First Name.</t>
  </si>
  <si>
    <t xml:space="preserve"> &lt;= Enter Child #4's First Name.</t>
  </si>
  <si>
    <t xml:space="preserve"> &lt;= Enter Child #5's First Name.</t>
  </si>
  <si>
    <t xml:space="preserve"> &lt;= Enter Child #6's First Name.</t>
  </si>
  <si>
    <t xml:space="preserve"> &lt;= Enter Amount to Cover Estate Taxes.</t>
  </si>
  <si>
    <t xml:space="preserve"> &lt;= Pension Lump Sum Payouts.</t>
  </si>
  <si>
    <t xml:space="preserve"> &lt;= IRA and Other Retirement Plans.</t>
  </si>
  <si>
    <t xml:space="preserve"> &lt;= Personally Held Life Insurance Policies (subtract policy loans from the face amount).</t>
  </si>
  <si>
    <t xml:space="preserve"> &lt;= Employer Life Insurance Policies and Other Benefits.</t>
  </si>
  <si>
    <t xml:space="preserve"> &lt;= Business Life Insurance Policies that Will Pay to Your Estate (Key Person, Buy-Sell, etc.).</t>
  </si>
  <si>
    <t xml:space="preserve"> &lt;= Other Liquid Assets and Investments You Want to Apply Toward Meeting Your Passing Needs.</t>
  </si>
  <si>
    <t>Lump Sum Immediate Cash Needs:</t>
  </si>
  <si>
    <t>Lump Sum Funding Needs: Input Amounts You Want Funded if Breadwinner Were to Pass Away Today</t>
  </si>
  <si>
    <t xml:space="preserve"> &lt;= Enter Lump Sum Needed Today to Pay Off Mortgage(s).</t>
  </si>
  <si>
    <t xml:space="preserve"> &lt;= Enter Immediate Cash Needs.</t>
  </si>
  <si>
    <t xml:space="preserve"> &lt;= Cash and Personal Non-Tax Qualified Investments to Liquidate.</t>
  </si>
  <si>
    <t xml:space="preserve"> &lt;= Business Interests to Liquidate.</t>
  </si>
  <si>
    <t xml:space="preserve"> &lt;= Enter Monthly Income.</t>
  </si>
  <si>
    <t xml:space="preserve"> &lt;= Enter Income's Name.</t>
  </si>
  <si>
    <t xml:space="preserve"> &lt;= Enter Age When Income Starts.</t>
  </si>
  <si>
    <t xml:space="preserve"> &lt;= Enter Age When Income Stops.</t>
  </si>
  <si>
    <t xml:space="preserve"> &lt;= Enter Annual Inflation Rate.</t>
  </si>
  <si>
    <t>Percentage of Current Income Calculator (This is FYI and doesn't affect any calculations)</t>
  </si>
  <si>
    <t xml:space="preserve"> &lt;= Enter Extra Expense as Positive Numbers (Don't input negative numbers).</t>
  </si>
  <si>
    <t xml:space="preserve"> &lt;= Enter Extra Expense's Name.</t>
  </si>
  <si>
    <t xml:space="preserve"> &lt;= Enter Age When Expense Starts.</t>
  </si>
  <si>
    <t xml:space="preserve"> &lt;= Enter Age When Expense Stops.</t>
  </si>
  <si>
    <t>Year #</t>
  </si>
  <si>
    <t>Additional Annual Expenses</t>
  </si>
  <si>
    <t>Annual Social Security</t>
  </si>
  <si>
    <t>Annual Earned Incomes</t>
  </si>
  <si>
    <t>Total Annual Incomes</t>
  </si>
  <si>
    <t>Total Income Need After Adding Additional Expenses</t>
  </si>
  <si>
    <t>Income Need Remaining After Subtracting all Incomes, But Not Including the Additional Expenses</t>
  </si>
  <si>
    <t>Surplus Generator</t>
  </si>
  <si>
    <t>Monthly Incomes to be Added to Earned Income</t>
  </si>
  <si>
    <t>Extra Monthly Expenses to be Added to Basic Living Expenses</t>
  </si>
  <si>
    <t xml:space="preserve"> &lt;= Enter an Assumed Inflation Rate on All Earned Incomes.</t>
  </si>
  <si>
    <t xml:space="preserve"> &lt;= Enter Monthly After-Tax Income Surviving Spouse Will Earn from Work with One Minor Child.</t>
  </si>
  <si>
    <t xml:space="preserve"> &lt;= Enter Monthly After-Tax Income Surviving Spouse Will Earn from Work with All Minor Children.</t>
  </si>
  <si>
    <t>Monthly Social Security Benefits</t>
  </si>
  <si>
    <t xml:space="preserve"> &lt;= Enter the Monthly After Tax Social Security Survivor's Benefit at Age 60.</t>
  </si>
  <si>
    <t>Surviving Spouse's Automatically Generated Earned Incomes</t>
  </si>
  <si>
    <t>Income Need Remaining After Subtracting All Incomes</t>
  </si>
  <si>
    <t>Mary's Lump Sum &amp; Annual Income Needs</t>
  </si>
  <si>
    <t>Survivor's Total Monthly Sources of Income</t>
  </si>
  <si>
    <t>Last Year's Surplus Applied to This Year's Need</t>
  </si>
  <si>
    <t>Income Replacement</t>
  </si>
  <si>
    <t>Presentation Page Graph Data</t>
  </si>
  <si>
    <t>Replace Income</t>
  </si>
  <si>
    <t>Lump Sum Amounts to Give Away to Others/Bequeaths/Charity:</t>
  </si>
  <si>
    <t>Resources Available</t>
  </si>
  <si>
    <t>Lump Sum Needs (Without income replacement)</t>
  </si>
  <si>
    <t>Net Life Insurance Needed</t>
  </si>
  <si>
    <t>Total Gross Capital Needed</t>
  </si>
  <si>
    <t>Age 17 Finder</t>
  </si>
  <si>
    <t>Age 17 Counter</t>
  </si>
  <si>
    <t xml:space="preserve"> &lt;= Enter the First Name of the Person to Pass Away Today.</t>
  </si>
  <si>
    <t xml:space="preserve"> &lt;= Enter Amount to Pay Off All Personal (Non-mortgage) Debts.</t>
  </si>
  <si>
    <t xml:space="preserve"> &lt;= Enter the Monthly After Tax Social Security Benefit with Two or More Children Under Age 17.</t>
  </si>
  <si>
    <t xml:space="preserve"> &lt;= Enter the Monthly After-Tax Income the Family Will Need with One Child Under Age 17.</t>
  </si>
  <si>
    <t xml:space="preserve"> &lt;= Enter the Monthly After Tax Social Security Benefit with One Child Under Age 17.</t>
  </si>
  <si>
    <t xml:space="preserve"> &lt;= Enter the Monthly After-Tax Income the Family Will Need with Two or More Children Under Age 17.</t>
  </si>
  <si>
    <t xml:space="preserve"> &lt;= Enter Monthly After-Tax Income Surviving Spouse Will Earn from Work After All Children Turn 17.</t>
  </si>
  <si>
    <t xml:space="preserve"> &lt;= Enter Percentage of Income to be Replaced.</t>
  </si>
  <si>
    <t>Survivor's After-Tax Monthly Income Generator</t>
  </si>
  <si>
    <t xml:space="preserve"> &lt;= Enter Present Value of this Monthly Income (Don't input negative numbers, input extra expenses below).</t>
  </si>
  <si>
    <t>Survivor's Monthly Income Needed</t>
  </si>
  <si>
    <t>Present Value of Life Insurance Needed to Fund Income Replacement</t>
  </si>
  <si>
    <t xml:space="preserve"> &lt;= Enter Annual Change in Mortgage(s).</t>
  </si>
  <si>
    <t xml:space="preserve"> &lt;= Enter Monthly After-Tax Income Need with No Minor Children (Social Security's "Blackout Period").</t>
  </si>
  <si>
    <t>Income Replacement Needs Calculation Sheet</t>
  </si>
  <si>
    <t>Manual Override</t>
  </si>
  <si>
    <t>Amount Used in Calculations</t>
  </si>
  <si>
    <t>Immediate Cash Needs</t>
  </si>
  <si>
    <t>Burial/Funeral/Estate Administration/Medical/Other Final Expenses</t>
  </si>
  <si>
    <t>Pay Off All Personal (Non-mortgage) Debts</t>
  </si>
  <si>
    <t>Estate Taxes</t>
  </si>
  <si>
    <t>Amount of Funds Available to Meet All Needs</t>
  </si>
  <si>
    <t xml:space="preserve"> &lt;= Enter Annual Change in Immediate Cash Needs.</t>
  </si>
  <si>
    <t xml:space="preserve"> &lt;= Enter Annual Change in Cash Reserves Needed.</t>
  </si>
  <si>
    <t xml:space="preserve"> &lt;= Enter Annual Change in Amount to Pay Off All Personal Debts.</t>
  </si>
  <si>
    <t xml:space="preserve"> &lt;= Enter Annual Change in Amount to Cover Estate Taxes.</t>
  </si>
  <si>
    <t>Current Life Insurance Needs Analysis</t>
  </si>
  <si>
    <t>Annual Income, Expense, and Life Insurance Needs Details</t>
  </si>
  <si>
    <t xml:space="preserve"> &lt;= Enter Annual Change in Future Burial/Funeral/Estate Administration/Medical/Other Final Expenses."</t>
  </si>
  <si>
    <t xml:space="preserve"> &lt;= Enter How Much You Want as a Cash Reserve After Everything Else is Paid For ($10,000 minimum).</t>
  </si>
  <si>
    <t xml:space="preserve"> &lt;= Enter Amount You Want to Give Away to Others/Bequests/Gifts/Charity.</t>
  </si>
  <si>
    <t xml:space="preserve"> &lt;= Enter Annual Change in Amount You Want to Give Away to Others/Bequests/Gifts/Charity.</t>
  </si>
  <si>
    <t>Amount You Want to Give Away to Others / Bequests / Gifts / Charity</t>
  </si>
  <si>
    <t>Final Expenses Calculator</t>
  </si>
  <si>
    <t>&lt;= Cemetery Plot</t>
  </si>
  <si>
    <t>&lt;= Tombstone</t>
  </si>
  <si>
    <t>&lt;= Hearse / Body Transportation</t>
  </si>
  <si>
    <t>&lt;= Clothing</t>
  </si>
  <si>
    <t>&lt;= Morgue Expenses</t>
  </si>
  <si>
    <t>&lt;= Miscellaneous</t>
  </si>
  <si>
    <t>&lt;= Total</t>
  </si>
  <si>
    <t>&lt;= Casket / Adds Ons</t>
  </si>
  <si>
    <t>&lt;= Ceremony / Viewings / Visiting Room / Burial / Limo/Utility/Lead car/Escorts</t>
  </si>
  <si>
    <t>&lt;= Cremation / Urn / Add Ons</t>
  </si>
  <si>
    <t>&lt;= Funeral Staff &amp; Services</t>
  </si>
  <si>
    <t>&lt;= Mourner Transportation / Lodging</t>
  </si>
  <si>
    <t>&lt;= Speakers / Chapel / Clergy</t>
  </si>
  <si>
    <t xml:space="preserve"> &lt;= Social Security Lump Sum (Fixed at $255).</t>
  </si>
  <si>
    <t>Change in Insurance Needs from Previous Year</t>
  </si>
  <si>
    <t>Lump Sum Needed to Pay Off Mortgage(s)</t>
  </si>
  <si>
    <t xml:space="preserve"> &lt;= Enter Annual Change in Cash and Personal Non-Tax Qualified Investments.</t>
  </si>
  <si>
    <t xml:space="preserve"> &lt;= Enter Annual Change in Business Interests.</t>
  </si>
  <si>
    <t xml:space="preserve"> &lt;= Enter Annual Change in IRA and Other Retirement Plans.</t>
  </si>
  <si>
    <t xml:space="preserve"> &lt;= Enter Annual Change in Personally Held Life Insurance Policies (subtract policy loans).</t>
  </si>
  <si>
    <t xml:space="preserve"> &lt;= Enter Annual Change in Employer Life Insurance Policies and Other Benefits.</t>
  </si>
  <si>
    <t xml:space="preserve"> &lt;= Enter Annual Change in Business Life Insurance Policies.</t>
  </si>
  <si>
    <t xml:space="preserve"> &lt;= Enter Annual Change in Other Liquid Assets and Investments.</t>
  </si>
  <si>
    <t>Amounts used in Calculations</t>
  </si>
  <si>
    <t>Cash Reserve Needs</t>
  </si>
  <si>
    <t>Lump Sum Needs &amp; Available Resources Projectors</t>
  </si>
  <si>
    <t>Present Value of Life Insurance Needed to Fund Lump Sum Needs</t>
  </si>
  <si>
    <r>
      <t xml:space="preserve">Present Value of Total Life Insurance Needed </t>
    </r>
    <r>
      <rPr>
        <sz val="10"/>
        <rFont val="Times New Roman"/>
        <family val="1"/>
      </rPr>
      <t>(Column AF + AG)</t>
    </r>
  </si>
  <si>
    <r>
      <t>Total Net Amount of Life Insurance Needed</t>
    </r>
    <r>
      <rPr>
        <sz val="12"/>
        <rFont val="Times New Roman"/>
        <family val="1"/>
      </rPr>
      <t xml:space="preserve"> (Column AH - AI)</t>
    </r>
  </si>
  <si>
    <r>
      <t xml:space="preserve">Difference Between Funds Available and Funds Needed </t>
    </r>
    <r>
      <rPr>
        <sz val="10"/>
        <rFont val="Times New Roman"/>
        <family val="1"/>
      </rPr>
      <t>(Red negative amounts mean there is more money available than needed)</t>
    </r>
  </si>
  <si>
    <t>Remaining Needs Funded by Life Insurance</t>
  </si>
  <si>
    <t>Pension Lump Sum Payouts</t>
  </si>
  <si>
    <t>Liquidated Business Interests</t>
  </si>
  <si>
    <t>Non-Qualified Investments</t>
  </si>
  <si>
    <t>IRA/Other Retirement Plans</t>
  </si>
  <si>
    <t>Personal Life Insurance Policies</t>
  </si>
  <si>
    <t>Employer Life Insurance</t>
  </si>
  <si>
    <t>Business Life Insurance</t>
  </si>
  <si>
    <t>Other Liquid Assets</t>
  </si>
  <si>
    <t>Social Security Lump Sum ($225)</t>
  </si>
  <si>
    <t>&lt;= Food / Catering / Floral / Music</t>
  </si>
  <si>
    <t>&lt;= Press Announcements / Coordination of Services</t>
  </si>
  <si>
    <t xml:space="preserve"> &lt;= Enter Annual Change in Pension Lump Sum Payouts.</t>
  </si>
  <si>
    <t>&lt;= Embalming / Body Preparation / Refrigeration / Cosmetologist</t>
  </si>
  <si>
    <t>Lump Sump Funds Available From: Pension Lump Sum Payouts</t>
  </si>
  <si>
    <t>Lump Sump Funds Available From: Cash and Personal Non-Tax Qualified Investments</t>
  </si>
  <si>
    <t>Lump Sump Funds Available From: Business Interests</t>
  </si>
  <si>
    <t>Lump Sump Funds Available From: IRA and Other Retirement Plans</t>
  </si>
  <si>
    <t>Lump Sump Funds Available From: Personally Held Life Insurance Policies</t>
  </si>
  <si>
    <t>Lump Sump Funds Available From: Employer Life Insurance Policies and Other Benefits</t>
  </si>
  <si>
    <t>Lump Sump Funds Available From: Business Life Insurance</t>
  </si>
  <si>
    <t>Lump Sump Funds Available From: Other Liquid Assets and Investments</t>
  </si>
  <si>
    <t>Total Annual Amount of Lump Sums</t>
  </si>
  <si>
    <t>Total Annual Amount of Lump Sum Needs</t>
  </si>
  <si>
    <t xml:space="preserve"> &lt;= Enter Monthly After-Tax Income Needed at Retirement Age Input Into cell A66.</t>
  </si>
  <si>
    <t xml:space="preserve"> &lt;= Enter Age When Survivor Will Stop Earning Income Input Into cell A65 (retirement age).</t>
  </si>
  <si>
    <t xml:space="preserve"> &lt;= Enter an Assumed Need / Expenses Inflation Rate (cost of living).</t>
  </si>
  <si>
    <t>Earned Income Manual Override. Amounts entered override numbers in column AE</t>
  </si>
  <si>
    <t>Monthly Income Need Remaining and Needed to Be Funded With Life Insurance (column CW - CS - CT)</t>
  </si>
  <si>
    <t>Social Security Manual Override. Amounts entered override numbers in column AA</t>
  </si>
  <si>
    <t>Text Comments for column AF (doesn't affect calculations)</t>
  </si>
  <si>
    <t>Text Comments for column AB (doesn't affect calculations)</t>
  </si>
  <si>
    <t>Social Security will pay the surviving spouse 75% of the deceased spouse's PIA (Primary Insurance Amount) if they care for a child under age 16, or under 18 if they are still in High School. to compromise on these various combinations of ages, an average of age 17 was used in this program. All of this is limited to a "Family Maximum" of 175% of the deceased spouse's PIA when there are more than one minor child. The average family maximum is $2,074 in 2005, and the average paid to a spouse with one minor child is around $1,600. After all children turn 18, Social Security stops paying to the children, and widows, until age 60. Widows can collect Survivor's Benefits at age 60. Your actual dollar amounts depend on various factors, download the free calculators from the Social Security website: http://www.ssa.gov/.</t>
  </si>
  <si>
    <t xml:space="preserve"> &lt;= Monthly Income to Be Replaced (To be input into cells 58-64).</t>
  </si>
  <si>
    <t xml:space="preserve"> &lt;= Enter the First Name of the Survivor.</t>
  </si>
  <si>
    <r>
      <t>ã</t>
    </r>
    <r>
      <rPr>
        <sz val="10"/>
        <rFont val="Times New Roman"/>
        <family val="1"/>
      </rPr>
      <t xml:space="preserve"> Copyright 1997 - 2015 Toolsformoney.com, All Rights Reserved</t>
    </r>
  </si>
  <si>
    <t>Days until program expiration. Call 707-996-9664 to renew.</t>
  </si>
  <si>
    <r>
      <t>Survivor's Monthly Income Needed</t>
    </r>
    <r>
      <rPr>
        <sz val="10"/>
        <color theme="1"/>
        <rFont val="Times New Roman"/>
        <family val="1"/>
      </rPr>
      <t xml:space="preserve"> (Basic Income Needs Plus Extra Expenses)</t>
    </r>
  </si>
  <si>
    <r>
      <t>ã</t>
    </r>
    <r>
      <rPr>
        <sz val="10"/>
        <color theme="1"/>
        <rFont val="Times New Roman"/>
        <family val="1"/>
      </rPr>
      <t xml:space="preserve"> Copyright 1997 - 2020 Toolsformoney.com, All Rights Reserved</t>
    </r>
  </si>
  <si>
    <r>
      <t>ã</t>
    </r>
    <r>
      <rPr>
        <sz val="10"/>
        <rFont val="Times New Roman"/>
        <family val="1"/>
      </rPr>
      <t xml:space="preserve"> Copyright 1997 - 2020 Toolsformoney.com, All Rights Reserved</t>
    </r>
  </si>
  <si>
    <t>lkj</t>
  </si>
  <si>
    <t xml:space="preserve"> &lt;= Enter the Current Year (e.g.,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</si>
</sst>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0.0%"/>
    <numFmt numFmtId="166" formatCode="0.0"/>
  </numFmts>
  <fonts count="43">
    <font>
      <sz val="10"/>
      <name val="Times New Roman"/>
    </font>
    <font>
      <b/>
      <sz val="10"/>
      <name val="Times New Roman"/>
      <family val="1"/>
    </font>
    <font>
      <b/>
      <sz val="12"/>
      <name val="Times New Roman"/>
      <family val="1"/>
    </font>
    <font>
      <sz val="10"/>
      <name val="Times New Roman"/>
      <family val="1"/>
    </font>
    <font>
      <b/>
      <sz val="20"/>
      <name val="Times New Roman"/>
      <family val="1"/>
    </font>
    <font>
      <b/>
      <sz val="14"/>
      <name val="Times New Roman"/>
      <family val="1"/>
    </font>
    <font>
      <sz val="20"/>
      <name val="Times New Roman"/>
      <family val="1"/>
    </font>
    <font>
      <b/>
      <u val="singleAccounting"/>
      <sz val="10"/>
      <name val="Times New Roman"/>
      <family val="1"/>
    </font>
    <font>
      <b/>
      <u val="doubleAccounting"/>
      <sz val="12"/>
      <name val="Times New Roman"/>
      <family val="1"/>
    </font>
    <font>
      <sz val="10"/>
      <name val="Symbol"/>
      <family val="1"/>
      <charset val="2"/>
    </font>
    <font>
      <sz val="10"/>
      <color indexed="9"/>
      <name val="Times New Roman"/>
      <family val="1"/>
    </font>
    <font>
      <sz val="12"/>
      <name val="Times New Roman"/>
      <family val="1"/>
    </font>
    <font>
      <b/>
      <sz val="16"/>
      <name val="Times New Roman"/>
      <family val="1"/>
    </font>
    <font>
      <b/>
      <sz val="36"/>
      <name val="Times New Roman"/>
      <family val="1"/>
    </font>
    <font>
      <b/>
      <u val="doubleAccounting"/>
      <sz val="10"/>
      <name val="Times New Roman"/>
      <family val="1"/>
    </font>
    <font>
      <sz val="8"/>
      <color indexed="9"/>
      <name val="Times New Roman"/>
      <family val="1"/>
    </font>
    <font>
      <sz val="10"/>
      <name val="Times New Roman"/>
      <family val="1"/>
    </font>
    <font>
      <sz val="12"/>
      <name val="Symbol"/>
      <family val="1"/>
      <charset val="2"/>
    </font>
    <font>
      <b/>
      <sz val="11"/>
      <name val="Times New Roman"/>
      <family val="1"/>
    </font>
    <font>
      <b/>
      <u val="singleAccounting"/>
      <sz val="11"/>
      <name val="Times New Roman"/>
      <family val="1"/>
    </font>
    <font>
      <sz val="10"/>
      <color theme="0"/>
      <name val="Times New Roman"/>
      <family val="1"/>
    </font>
    <font>
      <sz val="10"/>
      <color rgb="FFFF0000"/>
      <name val="Times New Roman"/>
      <family val="1"/>
    </font>
    <font>
      <sz val="10"/>
      <color theme="1"/>
      <name val="Times New Roman"/>
      <family val="1"/>
    </font>
    <font>
      <sz val="12"/>
      <color theme="1"/>
      <name val="Symbol"/>
      <family val="1"/>
      <charset val="2"/>
    </font>
    <font>
      <sz val="11"/>
      <color theme="1"/>
      <name val="Times New Roman"/>
      <family val="1"/>
    </font>
    <font>
      <b/>
      <sz val="36"/>
      <color theme="1"/>
      <name val="Times New Roman"/>
      <family val="1"/>
    </font>
    <font>
      <b/>
      <sz val="10"/>
      <color theme="1"/>
      <name val="Times New Roman"/>
      <family val="1"/>
    </font>
    <font>
      <b/>
      <sz val="26"/>
      <color theme="1"/>
      <name val="Times New Roman"/>
      <family val="1"/>
    </font>
    <font>
      <b/>
      <i/>
      <sz val="20"/>
      <color theme="1"/>
      <name val="Times New Roman"/>
      <family val="1"/>
    </font>
    <font>
      <b/>
      <sz val="20"/>
      <color theme="1"/>
      <name val="Times New Roman"/>
      <family val="1"/>
    </font>
    <font>
      <b/>
      <sz val="14"/>
      <color theme="1"/>
      <name val="Times New Roman"/>
      <family val="1"/>
    </font>
    <font>
      <b/>
      <sz val="12"/>
      <color theme="1"/>
      <name val="Times New Roman"/>
      <family val="1"/>
    </font>
    <font>
      <sz val="12"/>
      <color theme="1"/>
      <name val="Times New Roman"/>
      <family val="1"/>
    </font>
    <font>
      <sz val="10"/>
      <color theme="1"/>
      <name val="Symbol"/>
      <family val="1"/>
      <charset val="2"/>
    </font>
    <font>
      <b/>
      <sz val="12"/>
      <color theme="0"/>
      <name val="Times New Roman"/>
      <family val="1"/>
    </font>
    <font>
      <sz val="11"/>
      <color theme="0"/>
      <name val="Times New Roman"/>
      <family val="1"/>
    </font>
    <font>
      <b/>
      <sz val="10"/>
      <color rgb="FFFF0000"/>
      <name val="Times New Roman"/>
      <family val="1"/>
    </font>
    <font>
      <sz val="20"/>
      <color theme="1"/>
      <name val="Times New Roman"/>
      <family val="1"/>
    </font>
    <font>
      <b/>
      <i/>
      <sz val="14"/>
      <color theme="1"/>
      <name val="Times New Roman"/>
      <family val="1"/>
    </font>
    <font>
      <b/>
      <i/>
      <sz val="12"/>
      <color theme="1"/>
      <name val="Times New Roman"/>
      <family val="1"/>
    </font>
    <font>
      <b/>
      <sz val="16"/>
      <color theme="1"/>
      <name val="Times New Roman"/>
      <family val="1"/>
    </font>
    <font>
      <b/>
      <sz val="36"/>
      <color rgb="FFFF0000"/>
      <name val="Times New Roman"/>
      <family val="1"/>
    </font>
    <font>
      <b/>
      <i/>
      <sz val="20"/>
      <color rgb="FFFF0000"/>
      <name val="Times New Roman"/>
      <family val="1"/>
    </font>
  </fonts>
  <fills count="10">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6337778862885"/>
        <bgColor indexed="64"/>
      </patternFill>
    </fill>
  </fills>
  <borders count="5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306">
    <xf numFmtId="0" fontId="0" fillId="0" borderId="0" xfId="0"/>
    <xf numFmtId="0" fontId="3" fillId="0" borderId="0" xfId="0" applyFont="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1" fillId="0" borderId="17" xfId="0" applyFont="1" applyBorder="1" applyAlignment="1" applyProtection="1">
      <alignment vertical="center"/>
      <protection hidden="1"/>
    </xf>
    <xf numFmtId="0" fontId="11" fillId="0" borderId="0" xfId="0" applyFont="1" applyAlignment="1" applyProtection="1">
      <alignment vertical="center"/>
      <protection hidden="1"/>
    </xf>
    <xf numFmtId="0" fontId="16" fillId="0" borderId="0" xfId="0" applyFont="1" applyAlignment="1" applyProtection="1">
      <alignment vertical="center"/>
      <protection hidden="1"/>
    </xf>
    <xf numFmtId="164" fontId="3" fillId="0" borderId="0" xfId="0" applyNumberFormat="1" applyFont="1" applyAlignment="1" applyProtection="1">
      <alignment horizontal="center" vertical="center"/>
      <protection hidden="1"/>
    </xf>
    <xf numFmtId="0" fontId="3" fillId="0" borderId="0" xfId="0" applyFont="1" applyBorder="1" applyAlignment="1" applyProtection="1">
      <alignment vertical="center"/>
      <protection hidden="1"/>
    </xf>
    <xf numFmtId="0" fontId="0" fillId="0" borderId="0" xfId="0" applyAlignment="1" applyProtection="1">
      <alignment horizontal="centerContinuous" vertical="center"/>
    </xf>
    <xf numFmtId="0" fontId="0" fillId="0" borderId="0" xfId="0"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center" vertical="center" wrapText="1"/>
    </xf>
    <xf numFmtId="0" fontId="0" fillId="0" borderId="16" xfId="0" applyBorder="1" applyAlignment="1" applyProtection="1">
      <alignment horizontal="center" vertical="center"/>
    </xf>
    <xf numFmtId="0" fontId="0" fillId="0" borderId="16"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4" fillId="0" borderId="0" xfId="0"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0" fontId="1" fillId="0" borderId="0" xfId="0" applyFont="1" applyBorder="1" applyAlignment="1" applyProtection="1">
      <alignment vertical="center"/>
    </xf>
    <xf numFmtId="164" fontId="1" fillId="0" borderId="0" xfId="0" applyNumberFormat="1" applyFont="1" applyBorder="1" applyAlignment="1" applyProtection="1">
      <alignment vertical="center"/>
    </xf>
    <xf numFmtId="164" fontId="14" fillId="0" borderId="0" xfId="0" applyNumberFormat="1" applyFont="1" applyBorder="1" applyAlignment="1" applyProtection="1">
      <alignment vertical="center"/>
    </xf>
    <xf numFmtId="164" fontId="1" fillId="0" borderId="0" xfId="0" applyNumberFormat="1" applyFont="1" applyBorder="1" applyAlignment="1" applyProtection="1">
      <alignment horizontal="center" vertical="center"/>
    </xf>
    <xf numFmtId="164" fontId="1" fillId="0" borderId="0" xfId="0" applyNumberFormat="1" applyFont="1" applyBorder="1" applyAlignment="1" applyProtection="1">
      <alignment horizontal="right" vertical="center"/>
    </xf>
    <xf numFmtId="164" fontId="7" fillId="0" borderId="0" xfId="0" applyNumberFormat="1" applyFont="1" applyBorder="1" applyAlignment="1" applyProtection="1">
      <alignment horizontal="right" vertical="center"/>
    </xf>
    <xf numFmtId="0" fontId="0" fillId="0" borderId="0" xfId="0" applyBorder="1" applyAlignment="1" applyProtection="1">
      <alignment horizontal="centerContinuous" vertical="center"/>
    </xf>
    <xf numFmtId="0" fontId="2" fillId="0" borderId="0" xfId="0" applyFont="1" applyBorder="1" applyAlignment="1" applyProtection="1">
      <alignment vertical="center"/>
    </xf>
    <xf numFmtId="164" fontId="8" fillId="0" borderId="0" xfId="0" applyNumberFormat="1" applyFont="1" applyBorder="1" applyAlignment="1" applyProtection="1">
      <alignment vertical="center"/>
    </xf>
    <xf numFmtId="0" fontId="9" fillId="0" borderId="0" xfId="0" applyFont="1" applyBorder="1" applyAlignment="1" applyProtection="1">
      <alignment vertical="center"/>
    </xf>
    <xf numFmtId="0" fontId="10" fillId="0" borderId="0" xfId="0" applyFont="1" applyBorder="1" applyAlignment="1" applyProtection="1">
      <alignment vertical="center"/>
    </xf>
    <xf numFmtId="164" fontId="15" fillId="0" borderId="0" xfId="0" applyNumberFormat="1" applyFont="1" applyBorder="1" applyAlignment="1" applyProtection="1">
      <alignment vertical="center"/>
    </xf>
    <xf numFmtId="164" fontId="10" fillId="0" borderId="0" xfId="0" applyNumberFormat="1" applyFont="1" applyBorder="1" applyAlignment="1" applyProtection="1">
      <alignment vertical="center"/>
    </xf>
    <xf numFmtId="0" fontId="13" fillId="0" borderId="0" xfId="0" applyFont="1" applyAlignment="1" applyProtection="1">
      <alignment horizontal="left" vertical="center"/>
    </xf>
    <xf numFmtId="0" fontId="17" fillId="0" borderId="0" xfId="0" applyFont="1" applyAlignment="1" applyProtection="1">
      <alignment horizontal="left" vertical="center"/>
    </xf>
    <xf numFmtId="0" fontId="18" fillId="0" borderId="0" xfId="0" applyFont="1" applyBorder="1" applyAlignment="1" applyProtection="1">
      <alignment horizontal="left" vertical="center"/>
    </xf>
    <xf numFmtId="6" fontId="19" fillId="0" borderId="0" xfId="0" applyNumberFormat="1" applyFont="1" applyBorder="1" applyAlignment="1" applyProtection="1">
      <alignment horizontal="right" vertical="center"/>
    </xf>
    <xf numFmtId="164" fontId="18" fillId="0" borderId="0" xfId="0" applyNumberFormat="1" applyFont="1" applyBorder="1" applyAlignment="1" applyProtection="1">
      <alignment horizontal="right" vertical="center"/>
    </xf>
    <xf numFmtId="0" fontId="17" fillId="0" borderId="0" xfId="0" applyFont="1" applyAlignment="1" applyProtection="1">
      <alignment horizontal="left" vertical="center"/>
      <protection hidden="1"/>
    </xf>
    <xf numFmtId="0" fontId="4" fillId="5" borderId="20" xfId="0" applyFont="1" applyFill="1" applyBorder="1" applyAlignment="1" applyProtection="1">
      <alignment horizontal="centerContinuous" vertical="center"/>
      <protection hidden="1"/>
    </xf>
    <xf numFmtId="0" fontId="0" fillId="5" borderId="18" xfId="0" applyFill="1" applyBorder="1" applyAlignment="1" applyProtection="1">
      <alignment horizontal="centerContinuous" vertical="center"/>
      <protection hidden="1"/>
    </xf>
    <xf numFmtId="0" fontId="0" fillId="5" borderId="19" xfId="0" applyFill="1" applyBorder="1" applyAlignment="1" applyProtection="1">
      <alignment horizontal="centerContinuous" vertical="center"/>
      <protection hidden="1"/>
    </xf>
    <xf numFmtId="0" fontId="12" fillId="5" borderId="20" xfId="0" applyFont="1" applyFill="1" applyBorder="1" applyAlignment="1" applyProtection="1">
      <alignment horizontal="centerContinuous" vertical="center"/>
      <protection hidden="1"/>
    </xf>
    <xf numFmtId="0" fontId="12" fillId="5" borderId="18" xfId="0" applyFont="1" applyFill="1" applyBorder="1" applyAlignment="1" applyProtection="1">
      <alignment horizontal="centerContinuous" vertical="center"/>
      <protection hidden="1"/>
    </xf>
    <xf numFmtId="0" fontId="12" fillId="5" borderId="19" xfId="0" applyFont="1" applyFill="1" applyBorder="1" applyAlignment="1" applyProtection="1">
      <alignment horizontal="centerContinuous" vertical="center"/>
      <protection hidden="1"/>
    </xf>
    <xf numFmtId="0" fontId="2" fillId="3" borderId="20"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5" fillId="6" borderId="4" xfId="0" applyFont="1" applyFill="1" applyBorder="1" applyAlignment="1" applyProtection="1">
      <alignment horizontal="center" vertical="center" wrapText="1"/>
      <protection hidden="1"/>
    </xf>
    <xf numFmtId="0" fontId="2" fillId="6" borderId="42" xfId="0" applyFont="1" applyFill="1" applyBorder="1" applyAlignment="1" applyProtection="1">
      <alignment horizontal="center" vertical="center" wrapText="1"/>
      <protection hidden="1"/>
    </xf>
    <xf numFmtId="0" fontId="2" fillId="6" borderId="43"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hidden="1"/>
    </xf>
    <xf numFmtId="0" fontId="2" fillId="6" borderId="35" xfId="0" applyFont="1" applyFill="1" applyBorder="1" applyAlignment="1" applyProtection="1">
      <alignment horizontal="center" vertical="center" wrapText="1"/>
      <protection hidden="1"/>
    </xf>
    <xf numFmtId="0" fontId="5" fillId="6" borderId="6" xfId="0" applyFont="1" applyFill="1" applyBorder="1" applyAlignment="1" applyProtection="1">
      <alignment horizontal="center" vertical="center" wrapText="1"/>
      <protection hidden="1"/>
    </xf>
    <xf numFmtId="0" fontId="2" fillId="6" borderId="20"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44" xfId="0" applyFont="1" applyFill="1" applyBorder="1" applyAlignment="1" applyProtection="1">
      <alignment horizontal="center" vertical="center" wrapText="1"/>
      <protection hidden="1"/>
    </xf>
    <xf numFmtId="0" fontId="2" fillId="6" borderId="5"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hidden="1"/>
    </xf>
    <xf numFmtId="0" fontId="2" fillId="6" borderId="18" xfId="0" applyFont="1" applyFill="1" applyBorder="1" applyAlignment="1" applyProtection="1">
      <alignment horizontal="center" vertical="center" wrapText="1"/>
      <protection hidden="1"/>
    </xf>
    <xf numFmtId="0" fontId="5" fillId="6" borderId="20" xfId="0" applyFont="1" applyFill="1" applyBorder="1" applyAlignment="1" applyProtection="1">
      <alignment horizontal="center" vertical="center" wrapText="1"/>
      <protection hidden="1"/>
    </xf>
    <xf numFmtId="0" fontId="0" fillId="6" borderId="25"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7" borderId="0" xfId="0" applyFill="1" applyBorder="1" applyAlignment="1" applyProtection="1">
      <alignment horizontal="center" vertical="center"/>
      <protection hidden="1"/>
    </xf>
    <xf numFmtId="0" fontId="0" fillId="7" borderId="34" xfId="0" applyFill="1" applyBorder="1" applyAlignment="1" applyProtection="1">
      <alignment horizontal="center" vertical="center"/>
      <protection hidden="1"/>
    </xf>
    <xf numFmtId="164" fontId="0" fillId="7" borderId="12" xfId="0" applyNumberFormat="1" applyFill="1" applyBorder="1" applyAlignment="1" applyProtection="1">
      <alignment horizontal="center" vertical="center"/>
      <protection hidden="1"/>
    </xf>
    <xf numFmtId="164" fontId="0" fillId="7" borderId="39" xfId="0" applyNumberFormat="1" applyFill="1" applyBorder="1" applyAlignment="1" applyProtection="1">
      <alignment horizontal="center" vertical="center"/>
      <protection hidden="1"/>
    </xf>
    <xf numFmtId="164" fontId="0" fillId="7" borderId="0" xfId="0" applyNumberFormat="1" applyFill="1" applyBorder="1" applyAlignment="1" applyProtection="1">
      <alignment horizontal="center" vertical="center"/>
      <protection hidden="1"/>
    </xf>
    <xf numFmtId="164" fontId="0" fillId="7" borderId="11" xfId="0" applyNumberFormat="1" applyFill="1" applyBorder="1" applyAlignment="1" applyProtection="1">
      <alignment horizontal="center" vertical="center"/>
      <protection hidden="1"/>
    </xf>
    <xf numFmtId="164" fontId="0" fillId="7" borderId="25" xfId="0" applyNumberFormat="1" applyFill="1" applyBorder="1" applyAlignment="1" applyProtection="1">
      <alignment horizontal="center" vertical="center"/>
      <protection hidden="1"/>
    </xf>
    <xf numFmtId="164" fontId="0" fillId="7" borderId="13" xfId="0" applyNumberFormat="1" applyFill="1" applyBorder="1" applyAlignment="1" applyProtection="1">
      <alignment horizontal="center" vertical="center"/>
      <protection hidden="1"/>
    </xf>
    <xf numFmtId="0" fontId="0" fillId="6" borderId="38" xfId="0" applyFill="1" applyBorder="1" applyAlignment="1" applyProtection="1">
      <alignment horizontal="center" vertical="center"/>
      <protection hidden="1"/>
    </xf>
    <xf numFmtId="0" fontId="0" fillId="7" borderId="2"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6" fontId="0" fillId="7" borderId="12" xfId="0" applyNumberFormat="1" applyFill="1" applyBorder="1" applyAlignment="1" applyProtection="1">
      <alignment horizontal="center" vertical="center"/>
      <protection hidden="1"/>
    </xf>
    <xf numFmtId="164" fontId="0" fillId="7" borderId="2" xfId="0" applyNumberFormat="1" applyFill="1" applyBorder="1" applyAlignment="1" applyProtection="1">
      <alignment horizontal="center" vertical="center"/>
      <protection hidden="1"/>
    </xf>
    <xf numFmtId="6" fontId="0" fillId="7" borderId="39" xfId="0" applyNumberFormat="1" applyFill="1" applyBorder="1" applyAlignment="1" applyProtection="1">
      <alignment horizontal="center" vertical="center"/>
      <protection hidden="1"/>
    </xf>
    <xf numFmtId="6" fontId="0" fillId="7" borderId="13" xfId="0" applyNumberFormat="1" applyFill="1" applyBorder="1" applyAlignment="1" applyProtection="1">
      <alignment horizontal="center" vertical="center"/>
      <protection hidden="1"/>
    </xf>
    <xf numFmtId="6" fontId="11" fillId="7" borderId="25" xfId="0" applyNumberFormat="1" applyFont="1" applyFill="1" applyBorder="1" applyAlignment="1" applyProtection="1">
      <alignment horizontal="center" vertical="center"/>
      <protection hidden="1"/>
    </xf>
    <xf numFmtId="0" fontId="0" fillId="6" borderId="39" xfId="0" applyFill="1" applyBorder="1" applyAlignment="1" applyProtection="1">
      <alignment horizontal="center" vertical="center"/>
      <protection hidden="1"/>
    </xf>
    <xf numFmtId="165" fontId="0" fillId="7" borderId="13" xfId="0" applyNumberFormat="1" applyFill="1" applyBorder="1" applyAlignment="1" applyProtection="1">
      <alignment horizontal="center" vertical="center"/>
      <protection hidden="1"/>
    </xf>
    <xf numFmtId="0" fontId="0" fillId="6" borderId="49" xfId="0" applyFill="1" applyBorder="1" applyAlignment="1" applyProtection="1">
      <alignment horizontal="center" vertical="center"/>
      <protection hidden="1"/>
    </xf>
    <xf numFmtId="0" fontId="0" fillId="7" borderId="49" xfId="0" applyFill="1" applyBorder="1" applyAlignment="1" applyProtection="1">
      <alignment horizontal="center" vertical="center"/>
      <protection hidden="1"/>
    </xf>
    <xf numFmtId="0" fontId="0" fillId="7" borderId="51" xfId="0" applyFill="1" applyBorder="1" applyAlignment="1" applyProtection="1">
      <alignment horizontal="center" vertical="center"/>
      <protection hidden="1"/>
    </xf>
    <xf numFmtId="164" fontId="0" fillId="7" borderId="26" xfId="0" applyNumberFormat="1" applyFill="1" applyBorder="1" applyAlignment="1" applyProtection="1">
      <alignment horizontal="center" vertical="center"/>
      <protection hidden="1"/>
    </xf>
    <xf numFmtId="164" fontId="0" fillId="7" borderId="41" xfId="0" applyNumberFormat="1" applyFill="1" applyBorder="1" applyAlignment="1" applyProtection="1">
      <alignment horizontal="center" vertical="center"/>
      <protection hidden="1"/>
    </xf>
    <xf numFmtId="0" fontId="0" fillId="6" borderId="40" xfId="0" applyFill="1" applyBorder="1" applyAlignment="1" applyProtection="1">
      <alignment horizontal="center" vertical="center"/>
      <protection hidden="1"/>
    </xf>
    <xf numFmtId="0" fontId="0" fillId="7" borderId="45" xfId="0" applyFill="1" applyBorder="1" applyAlignment="1" applyProtection="1">
      <alignment horizontal="center" vertical="center"/>
      <protection hidden="1"/>
    </xf>
    <xf numFmtId="0" fontId="2" fillId="5"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hidden="1"/>
    </xf>
    <xf numFmtId="0" fontId="2" fillId="5" borderId="6" xfId="0" applyFont="1" applyFill="1" applyBorder="1" applyAlignment="1" applyProtection="1">
      <alignment horizontal="center" vertical="center" wrapText="1"/>
      <protection hidden="1"/>
    </xf>
    <xf numFmtId="0" fontId="2" fillId="5" borderId="22" xfId="0" applyFont="1" applyFill="1" applyBorder="1" applyAlignment="1" applyProtection="1">
      <alignment horizontal="center" vertical="center" wrapText="1"/>
      <protection hidden="1"/>
    </xf>
    <xf numFmtId="0" fontId="2" fillId="5" borderId="20" xfId="0" applyFont="1" applyFill="1" applyBorder="1" applyAlignment="1" applyProtection="1">
      <alignment horizontal="center" vertical="center" wrapText="1"/>
      <protection hidden="1"/>
    </xf>
    <xf numFmtId="0" fontId="2" fillId="5" borderId="21" xfId="0" applyFont="1" applyFill="1" applyBorder="1" applyAlignment="1" applyProtection="1">
      <alignment horizontal="center" vertical="center" wrapText="1"/>
      <protection hidden="1"/>
    </xf>
    <xf numFmtId="0" fontId="2" fillId="5" borderId="18" xfId="0" applyFont="1" applyFill="1" applyBorder="1" applyAlignment="1" applyProtection="1">
      <alignment horizontal="center" vertical="center" wrapText="1"/>
      <protection hidden="1"/>
    </xf>
    <xf numFmtId="0" fontId="2" fillId="5" borderId="32" xfId="0" applyFont="1" applyFill="1" applyBorder="1" applyAlignment="1" applyProtection="1">
      <alignment horizontal="center" vertical="center" wrapText="1"/>
      <protection hidden="1"/>
    </xf>
    <xf numFmtId="0" fontId="5" fillId="5" borderId="50" xfId="0" applyFont="1" applyFill="1" applyBorder="1" applyAlignment="1" applyProtection="1">
      <alignment horizontal="center" vertical="center" wrapText="1"/>
      <protection hidden="1"/>
    </xf>
    <xf numFmtId="0" fontId="3" fillId="6" borderId="10"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protection hidden="1"/>
    </xf>
    <xf numFmtId="0" fontId="3" fillId="7" borderId="1" xfId="0" applyFont="1" applyFill="1" applyBorder="1" applyAlignment="1" applyProtection="1">
      <alignment horizontal="center" vertical="center"/>
      <protection hidden="1"/>
    </xf>
    <xf numFmtId="0" fontId="3" fillId="7" borderId="11" xfId="0" applyFont="1" applyFill="1" applyBorder="1" applyAlignment="1" applyProtection="1">
      <alignment horizontal="center" vertical="center"/>
      <protection hidden="1"/>
    </xf>
    <xf numFmtId="164" fontId="3" fillId="7" borderId="10" xfId="0" applyNumberFormat="1" applyFont="1" applyFill="1" applyBorder="1" applyAlignment="1" applyProtection="1">
      <alignment horizontal="center" vertical="center"/>
      <protection hidden="1"/>
    </xf>
    <xf numFmtId="164" fontId="3" fillId="7" borderId="13" xfId="0" applyNumberFormat="1" applyFont="1" applyFill="1" applyBorder="1" applyAlignment="1" applyProtection="1">
      <alignment horizontal="center" vertical="center"/>
      <protection hidden="1"/>
    </xf>
    <xf numFmtId="164" fontId="3" fillId="0" borderId="17" xfId="0" applyNumberFormat="1" applyFont="1" applyBorder="1" applyAlignment="1" applyProtection="1">
      <alignment vertical="center"/>
      <protection hidden="1"/>
    </xf>
    <xf numFmtId="164" fontId="3" fillId="0" borderId="0" xfId="0" applyNumberFormat="1" applyFont="1" applyAlignment="1" applyProtection="1">
      <alignment vertical="center"/>
      <protection hidden="1"/>
    </xf>
    <xf numFmtId="1" fontId="3" fillId="7" borderId="31" xfId="0" applyNumberFormat="1" applyFont="1" applyFill="1" applyBorder="1" applyAlignment="1" applyProtection="1">
      <alignment horizontal="center" vertical="center"/>
      <protection hidden="1"/>
    </xf>
    <xf numFmtId="164" fontId="3" fillId="7" borderId="1" xfId="0" applyNumberFormat="1" applyFont="1" applyFill="1" applyBorder="1" applyAlignment="1" applyProtection="1">
      <alignment horizontal="center" vertical="center"/>
      <protection hidden="1"/>
    </xf>
    <xf numFmtId="1" fontId="3" fillId="7" borderId="10" xfId="0" applyNumberFormat="1" applyFont="1" applyFill="1" applyBorder="1" applyAlignment="1" applyProtection="1">
      <alignment horizontal="center" vertical="center"/>
      <protection hidden="1"/>
    </xf>
    <xf numFmtId="164" fontId="11" fillId="7" borderId="17" xfId="0" applyNumberFormat="1"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6" borderId="2" xfId="0" applyFont="1" applyFill="1" applyBorder="1" applyAlignment="1" applyProtection="1">
      <alignment horizontal="center" vertical="center"/>
      <protection hidden="1"/>
    </xf>
    <xf numFmtId="0" fontId="3" fillId="7" borderId="2" xfId="0" applyFont="1" applyFill="1" applyBorder="1" applyAlignment="1" applyProtection="1">
      <alignment horizontal="center" vertical="center"/>
      <protection hidden="1"/>
    </xf>
    <xf numFmtId="0" fontId="3" fillId="7" borderId="13" xfId="0" applyFont="1" applyFill="1" applyBorder="1" applyAlignment="1" applyProtection="1">
      <alignment horizontal="center" vertical="center"/>
      <protection hidden="1"/>
    </xf>
    <xf numFmtId="164" fontId="3" fillId="7" borderId="12" xfId="0" applyNumberFormat="1" applyFont="1" applyFill="1" applyBorder="1" applyAlignment="1" applyProtection="1">
      <alignment horizontal="center" vertical="center"/>
      <protection hidden="1"/>
    </xf>
    <xf numFmtId="1" fontId="3" fillId="7" borderId="25" xfId="0" applyNumberFormat="1" applyFont="1" applyFill="1" applyBorder="1" applyAlignment="1" applyProtection="1">
      <alignment horizontal="center" vertical="center"/>
      <protection hidden="1"/>
    </xf>
    <xf numFmtId="164" fontId="3" fillId="7" borderId="2" xfId="0" applyNumberFormat="1" applyFont="1" applyFill="1" applyBorder="1" applyAlignment="1" applyProtection="1">
      <alignment horizontal="center" vertical="center"/>
      <protection hidden="1"/>
    </xf>
    <xf numFmtId="0" fontId="3" fillId="6" borderId="45" xfId="0" applyFont="1" applyFill="1" applyBorder="1" applyAlignment="1" applyProtection="1">
      <alignment horizontal="center" vertical="center"/>
      <protection hidden="1"/>
    </xf>
    <xf numFmtId="0" fontId="3" fillId="7" borderId="45" xfId="0" applyFont="1" applyFill="1" applyBorder="1" applyAlignment="1" applyProtection="1">
      <alignment horizontal="center" vertical="center"/>
      <protection hidden="1"/>
    </xf>
    <xf numFmtId="0" fontId="3" fillId="7" borderId="41" xfId="0" applyFont="1" applyFill="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164" fontId="3" fillId="7" borderId="25" xfId="0" applyNumberFormat="1" applyFont="1" applyFill="1" applyBorder="1" applyAlignment="1" applyProtection="1">
      <alignment horizontal="center" vertical="center"/>
      <protection hidden="1"/>
    </xf>
    <xf numFmtId="164" fontId="3" fillId="8" borderId="2" xfId="0" applyNumberFormat="1" applyFont="1" applyFill="1" applyBorder="1" applyAlignment="1" applyProtection="1">
      <alignment horizontal="center" vertical="center"/>
      <protection locked="0"/>
    </xf>
    <xf numFmtId="164" fontId="20" fillId="0" borderId="0" xfId="0" applyNumberFormat="1" applyFont="1" applyBorder="1" applyAlignment="1" applyProtection="1">
      <alignment vertical="center"/>
    </xf>
    <xf numFmtId="6" fontId="20" fillId="0" borderId="0" xfId="0" applyNumberFormat="1" applyFont="1" applyBorder="1" applyAlignment="1" applyProtection="1">
      <alignment vertical="center"/>
    </xf>
    <xf numFmtId="164" fontId="3" fillId="9" borderId="2" xfId="0" applyNumberFormat="1" applyFont="1" applyFill="1" applyBorder="1" applyAlignment="1" applyProtection="1">
      <alignment horizontal="center" vertical="center"/>
      <protection locked="0"/>
    </xf>
    <xf numFmtId="164" fontId="3" fillId="9" borderId="1" xfId="0" applyNumberFormat="1" applyFont="1" applyFill="1" applyBorder="1" applyAlignment="1" applyProtection="1">
      <alignment horizontal="center" vertical="center"/>
      <protection locked="0"/>
    </xf>
    <xf numFmtId="0" fontId="6" fillId="0" borderId="0" xfId="0" applyFont="1"/>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3" fillId="0" borderId="0" xfId="0" applyFont="1" applyAlignment="1" applyProtection="1">
      <alignment horizontal="left" vertical="center"/>
      <protection hidden="1"/>
    </xf>
    <xf numFmtId="0" fontId="22" fillId="0" borderId="0" xfId="0" applyFont="1" applyAlignment="1" applyProtection="1">
      <alignment vertical="center"/>
      <protection hidden="1"/>
    </xf>
    <xf numFmtId="0" fontId="24" fillId="0" borderId="0" xfId="0" applyFont="1" applyAlignment="1" applyProtection="1">
      <alignment horizontal="center" vertical="center"/>
      <protection hidden="1"/>
    </xf>
    <xf numFmtId="0" fontId="25" fillId="0" borderId="0" xfId="0" applyFont="1" applyAlignment="1" applyProtection="1">
      <alignment horizontal="centerContinuous" vertical="center"/>
      <protection hidden="1"/>
    </xf>
    <xf numFmtId="0" fontId="26" fillId="0" borderId="0" xfId="0" applyFont="1" applyAlignment="1" applyProtection="1">
      <alignment horizontal="centerContinuous" vertical="center"/>
      <protection hidden="1"/>
    </xf>
    <xf numFmtId="0" fontId="26" fillId="5" borderId="4" xfId="0" applyFont="1" applyFill="1" applyBorder="1" applyAlignment="1" applyProtection="1">
      <alignment horizontal="center" vertical="center" wrapText="1"/>
      <protection hidden="1"/>
    </xf>
    <xf numFmtId="0" fontId="26" fillId="5" borderId="5"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0" fontId="27" fillId="0" borderId="0" xfId="0" applyFont="1" applyAlignment="1" applyProtection="1">
      <alignment horizontal="centerContinuous" vertical="center"/>
      <protection hidden="1"/>
    </xf>
    <xf numFmtId="1" fontId="22" fillId="0" borderId="0" xfId="0" applyNumberFormat="1" applyFont="1" applyAlignment="1" applyProtection="1">
      <alignment horizontal="center" vertical="center"/>
      <protection hidden="1"/>
    </xf>
    <xf numFmtId="164" fontId="22" fillId="0" borderId="0" xfId="0" applyNumberFormat="1" applyFont="1" applyAlignment="1" applyProtection="1">
      <alignment horizontal="center" vertical="center"/>
      <protection hidden="1"/>
    </xf>
    <xf numFmtId="0" fontId="22" fillId="6" borderId="7" xfId="0" applyFont="1" applyFill="1" applyBorder="1" applyAlignment="1" applyProtection="1">
      <alignment horizontal="center" vertical="center"/>
      <protection hidden="1"/>
    </xf>
    <xf numFmtId="0" fontId="22" fillId="6" borderId="8" xfId="0" applyFont="1" applyFill="1" applyBorder="1" applyAlignment="1" applyProtection="1">
      <alignment horizontal="center" vertical="center"/>
      <protection hidden="1"/>
    </xf>
    <xf numFmtId="0" fontId="22" fillId="6" borderId="9" xfId="0" applyFont="1" applyFill="1" applyBorder="1" applyAlignment="1" applyProtection="1">
      <alignment horizontal="center" vertical="center"/>
      <protection hidden="1"/>
    </xf>
    <xf numFmtId="0" fontId="28" fillId="0" borderId="0" xfId="0" applyFont="1" applyAlignment="1" applyProtection="1">
      <alignment horizontal="left" vertical="center"/>
      <protection hidden="1"/>
    </xf>
    <xf numFmtId="0" fontId="29" fillId="5" borderId="32" xfId="0" applyFont="1" applyFill="1" applyBorder="1" applyAlignment="1" applyProtection="1">
      <alignment horizontal="centerContinuous" vertical="center"/>
      <protection hidden="1"/>
    </xf>
    <xf numFmtId="0" fontId="22" fillId="5" borderId="16" xfId="0" applyFont="1" applyFill="1" applyBorder="1" applyAlignment="1" applyProtection="1">
      <alignment horizontal="centerContinuous" vertical="center"/>
      <protection hidden="1"/>
    </xf>
    <xf numFmtId="0" fontId="22" fillId="5" borderId="33" xfId="0" applyFont="1" applyFill="1" applyBorder="1" applyAlignment="1" applyProtection="1">
      <alignment horizontal="centerContinuous" vertical="center"/>
      <protection hidden="1"/>
    </xf>
    <xf numFmtId="0" fontId="29" fillId="5" borderId="20" xfId="0" applyFont="1" applyFill="1" applyBorder="1" applyAlignment="1" applyProtection="1">
      <alignment horizontal="centerContinuous" vertical="center"/>
      <protection hidden="1"/>
    </xf>
    <xf numFmtId="0" fontId="22" fillId="5" borderId="18" xfId="0" applyFont="1" applyFill="1" applyBorder="1" applyAlignment="1" applyProtection="1">
      <alignment horizontal="centerContinuous" vertical="center"/>
      <protection hidden="1"/>
    </xf>
    <xf numFmtId="0" fontId="22" fillId="5" borderId="19" xfId="0" applyFont="1" applyFill="1" applyBorder="1" applyAlignment="1" applyProtection="1">
      <alignment horizontal="centerContinuous" vertical="center"/>
      <protection hidden="1"/>
    </xf>
    <xf numFmtId="1" fontId="30" fillId="0" borderId="0" xfId="0" applyNumberFormat="1" applyFont="1" applyAlignment="1" applyProtection="1">
      <alignment horizontal="center" vertical="center"/>
      <protection hidden="1"/>
    </xf>
    <xf numFmtId="0" fontId="31" fillId="5" borderId="4" xfId="0" applyFont="1" applyFill="1" applyBorder="1" applyAlignment="1" applyProtection="1">
      <alignment horizontal="center" vertical="center" wrapText="1"/>
      <protection hidden="1"/>
    </xf>
    <xf numFmtId="0" fontId="31" fillId="5" borderId="5"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0" fontId="32" fillId="0" borderId="0" xfId="0" applyFont="1" applyAlignment="1" applyProtection="1">
      <alignment horizontal="center" vertical="center" wrapText="1"/>
      <protection hidden="1"/>
    </xf>
    <xf numFmtId="0" fontId="22" fillId="5" borderId="21" xfId="0" applyFont="1" applyFill="1" applyBorder="1" applyAlignment="1" applyProtection="1">
      <alignment horizontal="center" vertical="center" wrapText="1"/>
      <protection hidden="1"/>
    </xf>
    <xf numFmtId="0" fontId="22" fillId="2" borderId="53" xfId="0" applyFont="1" applyFill="1" applyBorder="1" applyAlignment="1" applyProtection="1">
      <alignment horizontal="center" vertical="center" wrapText="1"/>
      <protection hidden="1"/>
    </xf>
    <xf numFmtId="0" fontId="22" fillId="2" borderId="21" xfId="0" applyFont="1" applyFill="1" applyBorder="1" applyAlignment="1" applyProtection="1">
      <alignment horizontal="center" vertical="center" wrapText="1"/>
      <protection hidden="1"/>
    </xf>
    <xf numFmtId="0" fontId="31" fillId="2" borderId="6"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center" vertical="center" wrapText="1"/>
      <protection hidden="1"/>
    </xf>
    <xf numFmtId="0" fontId="31" fillId="5" borderId="22" xfId="0" applyFont="1" applyFill="1" applyBorder="1" applyAlignment="1" applyProtection="1">
      <alignment horizontal="center" vertical="center" wrapText="1"/>
      <protection hidden="1"/>
    </xf>
    <xf numFmtId="0" fontId="31" fillId="5" borderId="21" xfId="0" applyFont="1" applyFill="1" applyBorder="1" applyAlignment="1" applyProtection="1">
      <alignment horizontal="center" vertical="center" wrapText="1"/>
      <protection hidden="1"/>
    </xf>
    <xf numFmtId="0" fontId="31" fillId="5" borderId="23" xfId="0" applyFont="1" applyFill="1" applyBorder="1" applyAlignment="1" applyProtection="1">
      <alignment horizontal="center" vertical="center" wrapText="1"/>
      <protection hidden="1"/>
    </xf>
    <xf numFmtId="0" fontId="32" fillId="0" borderId="17" xfId="0" applyFont="1" applyBorder="1" applyAlignment="1" applyProtection="1">
      <alignment vertical="center"/>
      <protection hidden="1"/>
    </xf>
    <xf numFmtId="0" fontId="31" fillId="5" borderId="18" xfId="0" applyFont="1" applyFill="1" applyBorder="1" applyAlignment="1" applyProtection="1">
      <alignment horizontal="center" vertical="center" wrapText="1"/>
      <protection hidden="1"/>
    </xf>
    <xf numFmtId="0" fontId="31" fillId="5" borderId="24" xfId="0" applyFont="1" applyFill="1" applyBorder="1" applyAlignment="1" applyProtection="1">
      <alignment horizontal="center" vertical="center" wrapText="1"/>
      <protection hidden="1"/>
    </xf>
    <xf numFmtId="0" fontId="32" fillId="0" borderId="0" xfId="0" applyFont="1" applyAlignment="1" applyProtection="1">
      <alignment vertical="center"/>
      <protection hidden="1"/>
    </xf>
    <xf numFmtId="0" fontId="31" fillId="5" borderId="10" xfId="0" applyNumberFormat="1" applyFont="1" applyFill="1" applyBorder="1" applyAlignment="1" applyProtection="1">
      <alignment horizontal="center" vertical="center" wrapText="1"/>
      <protection hidden="1"/>
    </xf>
    <xf numFmtId="0" fontId="31" fillId="5" borderId="1" xfId="0" applyFont="1" applyFill="1" applyBorder="1" applyAlignment="1" applyProtection="1">
      <alignment horizontal="center" vertical="center" wrapText="1"/>
      <protection hidden="1"/>
    </xf>
    <xf numFmtId="0" fontId="31" fillId="5" borderId="11" xfId="0" applyFont="1" applyFill="1" applyBorder="1" applyAlignment="1" applyProtection="1">
      <alignment horizontal="center" vertical="center" wrapText="1"/>
      <protection hidden="1"/>
    </xf>
    <xf numFmtId="0" fontId="32" fillId="5" borderId="47" xfId="0" applyFont="1" applyFill="1" applyBorder="1" applyAlignment="1" applyProtection="1">
      <alignment vertical="center"/>
      <protection hidden="1"/>
    </xf>
    <xf numFmtId="0" fontId="31" fillId="5" borderId="27" xfId="0" applyNumberFormat="1" applyFont="1" applyFill="1" applyBorder="1" applyAlignment="1" applyProtection="1">
      <alignment horizontal="center" vertical="center" wrapText="1"/>
      <protection hidden="1"/>
    </xf>
    <xf numFmtId="0" fontId="31" fillId="5" borderId="28" xfId="0" applyFont="1" applyFill="1" applyBorder="1" applyAlignment="1" applyProtection="1">
      <alignment horizontal="center" vertical="center" wrapText="1"/>
      <protection hidden="1"/>
    </xf>
    <xf numFmtId="0" fontId="31" fillId="5" borderId="29" xfId="0" applyFont="1" applyFill="1" applyBorder="1" applyAlignment="1" applyProtection="1">
      <alignment horizontal="center" vertical="center" wrapText="1"/>
      <protection hidden="1"/>
    </xf>
    <xf numFmtId="0" fontId="32" fillId="5" borderId="30" xfId="0" applyFont="1" applyFill="1" applyBorder="1" applyAlignment="1" applyProtection="1">
      <alignment vertical="center"/>
      <protection hidden="1"/>
    </xf>
    <xf numFmtId="0" fontId="31" fillId="5" borderId="2" xfId="0" applyFont="1" applyFill="1" applyBorder="1" applyAlignment="1" applyProtection="1">
      <alignment horizontal="center" vertical="center" wrapText="1"/>
      <protection hidden="1"/>
    </xf>
    <xf numFmtId="0" fontId="31" fillId="5" borderId="13" xfId="0" applyFont="1" applyFill="1" applyBorder="1" applyAlignment="1" applyProtection="1">
      <alignment horizontal="center" vertical="center" wrapText="1"/>
      <protection hidden="1"/>
    </xf>
    <xf numFmtId="0" fontId="31" fillId="5" borderId="20" xfId="0" applyFont="1" applyFill="1" applyBorder="1" applyAlignment="1" applyProtection="1">
      <alignment horizontal="center" vertical="center" wrapText="1"/>
      <protection hidden="1"/>
    </xf>
    <xf numFmtId="0" fontId="32" fillId="5" borderId="18"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2" fillId="6" borderId="10" xfId="0" applyFont="1" applyFill="1" applyBorder="1" applyAlignment="1" applyProtection="1">
      <alignment horizontal="center" vertical="center"/>
      <protection hidden="1"/>
    </xf>
    <xf numFmtId="0" fontId="22" fillId="6" borderId="1" xfId="0" applyFont="1" applyFill="1" applyBorder="1" applyAlignment="1" applyProtection="1">
      <alignment horizontal="center" vertical="center"/>
      <protection hidden="1"/>
    </xf>
    <xf numFmtId="0" fontId="22" fillId="7" borderId="1" xfId="0" applyFont="1" applyFill="1" applyBorder="1" applyAlignment="1" applyProtection="1">
      <alignment horizontal="center" vertical="center"/>
      <protection hidden="1"/>
    </xf>
    <xf numFmtId="0" fontId="22" fillId="7" borderId="11" xfId="0" applyFont="1" applyFill="1" applyBorder="1" applyAlignment="1" applyProtection="1">
      <alignment horizontal="center" vertical="center"/>
      <protection hidden="1"/>
    </xf>
    <xf numFmtId="0" fontId="22" fillId="7" borderId="12" xfId="0" applyFont="1" applyFill="1" applyBorder="1" applyAlignment="1" applyProtection="1">
      <alignment horizontal="center" vertical="center"/>
      <protection hidden="1"/>
    </xf>
    <xf numFmtId="0" fontId="22" fillId="7" borderId="2" xfId="0" applyFont="1" applyFill="1" applyBorder="1" applyAlignment="1" applyProtection="1">
      <alignment horizontal="center" vertical="center"/>
      <protection hidden="1"/>
    </xf>
    <xf numFmtId="0" fontId="22" fillId="7" borderId="13" xfId="0" applyFont="1" applyFill="1" applyBorder="1" applyAlignment="1" applyProtection="1">
      <alignment horizontal="center" vertical="center"/>
      <protection hidden="1"/>
    </xf>
    <xf numFmtId="0" fontId="22" fillId="2" borderId="3" xfId="0" applyFont="1" applyFill="1" applyBorder="1" applyAlignment="1" applyProtection="1">
      <alignment horizontal="center" vertical="center"/>
      <protection hidden="1"/>
    </xf>
    <xf numFmtId="0" fontId="22" fillId="2" borderId="2"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164" fontId="22" fillId="7" borderId="10" xfId="0" applyNumberFormat="1" applyFont="1" applyFill="1" applyBorder="1" applyAlignment="1" applyProtection="1">
      <alignment horizontal="center" vertical="center"/>
      <protection hidden="1"/>
    </xf>
    <xf numFmtId="164" fontId="22" fillId="9" borderId="1" xfId="0" applyNumberFormat="1" applyFont="1" applyFill="1" applyBorder="1" applyAlignment="1" applyProtection="1">
      <alignment horizontal="center" vertical="center"/>
      <protection locked="0"/>
    </xf>
    <xf numFmtId="164" fontId="22" fillId="9" borderId="38" xfId="0" applyNumberFormat="1" applyFont="1" applyFill="1" applyBorder="1" applyAlignment="1" applyProtection="1">
      <alignment horizontal="center" vertical="center"/>
      <protection locked="0"/>
    </xf>
    <xf numFmtId="0" fontId="22" fillId="0" borderId="17" xfId="0" applyFont="1" applyBorder="1" applyAlignment="1" applyProtection="1">
      <alignment vertical="center"/>
      <protection hidden="1"/>
    </xf>
    <xf numFmtId="164" fontId="22" fillId="7" borderId="47" xfId="0" applyNumberFormat="1" applyFont="1" applyFill="1" applyBorder="1" applyAlignment="1" applyProtection="1">
      <alignment horizontal="center" vertical="center"/>
      <protection hidden="1"/>
    </xf>
    <xf numFmtId="164" fontId="22" fillId="9" borderId="11" xfId="0" applyNumberFormat="1" applyFont="1" applyFill="1" applyBorder="1" applyAlignment="1" applyProtection="1">
      <alignment horizontal="center" vertical="center"/>
      <protection locked="0"/>
    </xf>
    <xf numFmtId="164" fontId="22" fillId="7" borderId="12" xfId="0" applyNumberFormat="1" applyFont="1" applyFill="1" applyBorder="1" applyAlignment="1" applyProtection="1">
      <alignment horizontal="center" vertical="center"/>
      <protection hidden="1"/>
    </xf>
    <xf numFmtId="164" fontId="22" fillId="9" borderId="2" xfId="0" applyNumberFormat="1" applyFont="1" applyFill="1" applyBorder="1" applyAlignment="1" applyProtection="1">
      <alignment horizontal="center" vertical="center"/>
      <protection locked="0"/>
    </xf>
    <xf numFmtId="164" fontId="22" fillId="9" borderId="13"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hidden="1"/>
    </xf>
    <xf numFmtId="164" fontId="22" fillId="7" borderId="25" xfId="0" applyNumberFormat="1" applyFont="1" applyFill="1" applyBorder="1" applyAlignment="1" applyProtection="1">
      <alignment horizontal="center" vertical="center"/>
      <protection hidden="1"/>
    </xf>
    <xf numFmtId="164" fontId="22" fillId="7" borderId="13" xfId="0" applyNumberFormat="1" applyFont="1" applyFill="1" applyBorder="1" applyAlignment="1" applyProtection="1">
      <alignment horizontal="center" vertical="center"/>
      <protection hidden="1"/>
    </xf>
    <xf numFmtId="164" fontId="22" fillId="7" borderId="31" xfId="0" applyNumberFormat="1" applyFont="1" applyFill="1" applyBorder="1" applyAlignment="1" applyProtection="1">
      <alignment horizontal="center" vertical="center"/>
      <protection hidden="1"/>
    </xf>
    <xf numFmtId="164" fontId="22" fillId="7" borderId="11" xfId="0" applyNumberFormat="1" applyFont="1" applyFill="1" applyBorder="1" applyAlignment="1" applyProtection="1">
      <alignment horizontal="center" vertical="center"/>
      <protection hidden="1"/>
    </xf>
    <xf numFmtId="164" fontId="22" fillId="7" borderId="0" xfId="0" applyNumberFormat="1" applyFont="1" applyFill="1" applyBorder="1" applyAlignment="1" applyProtection="1">
      <alignment horizontal="center" vertical="center"/>
      <protection hidden="1"/>
    </xf>
    <xf numFmtId="6" fontId="22" fillId="7" borderId="11" xfId="0" applyNumberFormat="1" applyFont="1" applyFill="1" applyBorder="1" applyAlignment="1" applyProtection="1">
      <alignment horizontal="center" vertical="center"/>
      <protection hidden="1"/>
    </xf>
    <xf numFmtId="0" fontId="22" fillId="6" borderId="12" xfId="0" applyFont="1" applyFill="1" applyBorder="1" applyAlignment="1" applyProtection="1">
      <alignment horizontal="center" vertical="center"/>
      <protection hidden="1"/>
    </xf>
    <xf numFmtId="0" fontId="22" fillId="6" borderId="2" xfId="0" applyFont="1" applyFill="1" applyBorder="1" applyAlignment="1" applyProtection="1">
      <alignment horizontal="center" vertical="center"/>
      <protection hidden="1"/>
    </xf>
    <xf numFmtId="164" fontId="22" fillId="9" borderId="39" xfId="0" applyNumberFormat="1" applyFont="1" applyFill="1" applyBorder="1" applyAlignment="1" applyProtection="1">
      <alignment horizontal="center" vertical="center"/>
      <protection locked="0"/>
    </xf>
    <xf numFmtId="6" fontId="22" fillId="7" borderId="13" xfId="0" applyNumberFormat="1" applyFont="1" applyFill="1" applyBorder="1" applyAlignment="1" applyProtection="1">
      <alignment horizontal="center" vertical="center"/>
      <protection hidden="1"/>
    </xf>
    <xf numFmtId="0" fontId="22" fillId="7" borderId="41" xfId="0" applyFont="1" applyFill="1" applyBorder="1" applyAlignment="1" applyProtection="1">
      <alignment horizontal="center" vertical="center"/>
      <protection hidden="1"/>
    </xf>
    <xf numFmtId="164" fontId="22" fillId="9" borderId="41" xfId="0" applyNumberFormat="1" applyFont="1" applyFill="1" applyBorder="1" applyAlignment="1" applyProtection="1">
      <alignment horizontal="center" vertical="center"/>
      <protection locked="0"/>
    </xf>
    <xf numFmtId="0" fontId="22" fillId="0" borderId="16" xfId="0" applyFont="1" applyBorder="1" applyAlignment="1" applyProtection="1">
      <alignment horizontal="center" vertical="center"/>
      <protection hidden="1"/>
    </xf>
    <xf numFmtId="0" fontId="22" fillId="0" borderId="16" xfId="0" applyFont="1" applyBorder="1" applyAlignment="1" applyProtection="1">
      <alignment vertical="center"/>
      <protection hidden="1"/>
    </xf>
    <xf numFmtId="0" fontId="33" fillId="0" borderId="0" xfId="0" applyFont="1" applyAlignment="1" applyProtection="1">
      <alignment horizontal="left" vertical="center"/>
      <protection hidden="1"/>
    </xf>
    <xf numFmtId="1" fontId="34" fillId="0" borderId="0" xfId="0" applyNumberFormat="1" applyFont="1" applyAlignment="1" applyProtection="1">
      <alignment horizontal="center" vertical="center"/>
      <protection hidden="1"/>
    </xf>
    <xf numFmtId="1" fontId="20" fillId="0" borderId="0" xfId="0" applyNumberFormat="1"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35" fillId="0" borderId="0" xfId="0" applyFont="1" applyAlignment="1" applyProtection="1">
      <alignment horizontal="center" vertical="center"/>
      <protection hidden="1"/>
    </xf>
    <xf numFmtId="0" fontId="35" fillId="0" borderId="0" xfId="0" applyFont="1" applyFill="1" applyBorder="1" applyAlignment="1" applyProtection="1">
      <alignment horizontal="left" vertical="center"/>
      <protection hidden="1"/>
    </xf>
    <xf numFmtId="164" fontId="35" fillId="0" borderId="0" xfId="0" applyNumberFormat="1" applyFont="1" applyFill="1" applyBorder="1" applyAlignment="1" applyProtection="1">
      <alignment horizontal="center" vertical="center"/>
      <protection hidden="1"/>
    </xf>
    <xf numFmtId="164" fontId="35" fillId="0" borderId="0" xfId="0" applyNumberFormat="1" applyFont="1" applyAlignment="1" applyProtection="1">
      <alignment horizontal="center" vertical="center"/>
      <protection hidden="1"/>
    </xf>
    <xf numFmtId="0" fontId="35" fillId="0" borderId="0" xfId="0" applyFont="1" applyAlignment="1" applyProtection="1">
      <alignment horizontal="left" vertical="center"/>
      <protection hidden="1"/>
    </xf>
    <xf numFmtId="0" fontId="37" fillId="0" borderId="0" xfId="0" applyFont="1" applyAlignment="1" applyProtection="1">
      <alignment horizontal="centerContinuous" vertical="center"/>
      <protection hidden="1"/>
    </xf>
    <xf numFmtId="0" fontId="30" fillId="0" borderId="0" xfId="0" applyFont="1" applyAlignment="1" applyProtection="1">
      <alignment vertical="center"/>
      <protection hidden="1"/>
    </xf>
    <xf numFmtId="0" fontId="26" fillId="5" borderId="32" xfId="0" applyFont="1" applyFill="1" applyBorder="1" applyAlignment="1" applyProtection="1">
      <alignment horizontal="center" vertical="center"/>
      <protection hidden="1"/>
    </xf>
    <xf numFmtId="0" fontId="26" fillId="5" borderId="33" xfId="0" applyFont="1" applyFill="1" applyBorder="1" applyAlignment="1" applyProtection="1">
      <alignment vertical="center"/>
      <protection hidden="1"/>
    </xf>
    <xf numFmtId="0" fontId="31" fillId="5" borderId="25" xfId="0" applyFont="1" applyFill="1" applyBorder="1" applyAlignment="1" applyProtection="1">
      <alignment horizontal="centerContinuous" vertical="center"/>
      <protection hidden="1"/>
    </xf>
    <xf numFmtId="0" fontId="26" fillId="5" borderId="34" xfId="0" applyFont="1" applyFill="1" applyBorder="1" applyAlignment="1" applyProtection="1">
      <alignment horizontal="centerContinuous" vertical="center"/>
      <protection hidden="1"/>
    </xf>
    <xf numFmtId="0" fontId="26" fillId="5" borderId="35" xfId="0" applyFont="1" applyFill="1" applyBorder="1" applyAlignment="1" applyProtection="1">
      <alignment horizontal="center" vertical="center"/>
      <protection hidden="1"/>
    </xf>
    <xf numFmtId="0" fontId="26" fillId="5" borderId="36" xfId="0" applyFont="1" applyFill="1" applyBorder="1" applyAlignment="1" applyProtection="1">
      <alignment vertical="center"/>
      <protection hidden="1"/>
    </xf>
    <xf numFmtId="0" fontId="26" fillId="9" borderId="27" xfId="0" applyFont="1" applyFill="1" applyBorder="1" applyAlignment="1" applyProtection="1">
      <alignment horizontal="center" vertical="center"/>
      <protection locked="0"/>
    </xf>
    <xf numFmtId="0" fontId="26" fillId="6" borderId="11" xfId="0" applyFont="1" applyFill="1" applyBorder="1" applyAlignment="1" applyProtection="1">
      <alignment vertical="center"/>
      <protection hidden="1"/>
    </xf>
    <xf numFmtId="0" fontId="26" fillId="6" borderId="13" xfId="0" applyFont="1" applyFill="1" applyBorder="1" applyAlignment="1" applyProtection="1">
      <alignment vertical="center"/>
      <protection hidden="1"/>
    </xf>
    <xf numFmtId="0" fontId="26" fillId="9" borderId="10" xfId="0" applyFont="1" applyFill="1" applyBorder="1" applyAlignment="1" applyProtection="1">
      <alignment horizontal="center" vertical="center"/>
      <protection locked="0"/>
    </xf>
    <xf numFmtId="1" fontId="26" fillId="9" borderId="27" xfId="0" applyNumberFormat="1" applyFont="1" applyFill="1" applyBorder="1" applyAlignment="1" applyProtection="1">
      <alignment horizontal="center" vertical="center"/>
      <protection locked="0"/>
    </xf>
    <xf numFmtId="1" fontId="26" fillId="9" borderId="7" xfId="0" applyNumberFormat="1" applyFont="1" applyFill="1" applyBorder="1" applyAlignment="1" applyProtection="1">
      <alignment horizontal="center" vertical="center"/>
      <protection locked="0"/>
    </xf>
    <xf numFmtId="0" fontId="26" fillId="6" borderId="41" xfId="0" applyFont="1" applyFill="1" applyBorder="1" applyAlignment="1" applyProtection="1">
      <alignment vertical="center"/>
      <protection hidden="1"/>
    </xf>
    <xf numFmtId="0" fontId="26" fillId="0" borderId="0" xfId="0" applyFont="1" applyAlignment="1" applyProtection="1">
      <alignment horizontal="center" vertical="center"/>
      <protection locked="0"/>
    </xf>
    <xf numFmtId="0" fontId="26" fillId="0" borderId="0" xfId="0" applyFont="1" applyAlignment="1" applyProtection="1">
      <alignment vertical="center"/>
      <protection hidden="1"/>
    </xf>
    <xf numFmtId="0" fontId="26" fillId="5" borderId="32" xfId="0" applyFont="1" applyFill="1" applyBorder="1" applyAlignment="1" applyProtection="1">
      <alignment horizontal="center" vertical="center"/>
      <protection locked="0"/>
    </xf>
    <xf numFmtId="0" fontId="31" fillId="5" borderId="25" xfId="0" applyFont="1" applyFill="1" applyBorder="1" applyAlignment="1" applyProtection="1">
      <alignment horizontal="centerContinuous" vertical="center"/>
      <protection locked="0"/>
    </xf>
    <xf numFmtId="0" fontId="38" fillId="0" borderId="0" xfId="0" applyFont="1" applyAlignment="1" applyProtection="1">
      <alignment vertical="center"/>
      <protection hidden="1"/>
    </xf>
    <xf numFmtId="0" fontId="26" fillId="5" borderId="35" xfId="0" applyFont="1" applyFill="1" applyBorder="1" applyAlignment="1" applyProtection="1">
      <alignment horizontal="center" vertical="center"/>
      <protection locked="0"/>
    </xf>
    <xf numFmtId="164" fontId="26" fillId="9" borderId="27" xfId="0" applyNumberFormat="1" applyFont="1" applyFill="1" applyBorder="1" applyAlignment="1" applyProtection="1">
      <alignment horizontal="center" vertical="center"/>
      <protection locked="0"/>
    </xf>
    <xf numFmtId="0" fontId="26" fillId="6" borderId="38" xfId="0" applyFont="1" applyFill="1" applyBorder="1" applyAlignment="1" applyProtection="1">
      <alignment vertical="center"/>
      <protection hidden="1"/>
    </xf>
    <xf numFmtId="165" fontId="26" fillId="9" borderId="5" xfId="0" applyNumberFormat="1" applyFont="1" applyFill="1" applyBorder="1" applyAlignment="1" applyProtection="1">
      <alignment horizontal="center" vertical="center"/>
      <protection locked="0"/>
    </xf>
    <xf numFmtId="0" fontId="26" fillId="6" borderId="23" xfId="0" applyFont="1" applyFill="1" applyBorder="1" applyAlignment="1" applyProtection="1">
      <alignment vertical="center"/>
      <protection hidden="1"/>
    </xf>
    <xf numFmtId="1" fontId="26" fillId="9" borderId="5" xfId="0" applyNumberFormat="1" applyFont="1" applyFill="1" applyBorder="1" applyAlignment="1" applyProtection="1">
      <alignment horizontal="center" vertical="center"/>
      <protection locked="0"/>
    </xf>
    <xf numFmtId="0" fontId="26" fillId="6" borderId="24" xfId="0" applyFont="1" applyFill="1" applyBorder="1" applyAlignment="1" applyProtection="1">
      <alignment vertical="center"/>
      <protection hidden="1"/>
    </xf>
    <xf numFmtId="0" fontId="39" fillId="0" borderId="0" xfId="0" applyFont="1" applyAlignment="1" applyProtection="1">
      <alignment vertical="center"/>
      <protection hidden="1"/>
    </xf>
    <xf numFmtId="0" fontId="26" fillId="6" borderId="39" xfId="0" applyFont="1" applyFill="1" applyBorder="1" applyAlignment="1" applyProtection="1">
      <alignment vertical="center"/>
      <protection hidden="1"/>
    </xf>
    <xf numFmtId="165" fontId="26" fillId="9" borderId="28" xfId="0" applyNumberFormat="1" applyFont="1" applyFill="1" applyBorder="1" applyAlignment="1" applyProtection="1">
      <alignment horizontal="center" vertical="center"/>
      <protection locked="0"/>
    </xf>
    <xf numFmtId="1" fontId="26" fillId="9" borderId="28" xfId="0" applyNumberFormat="1" applyFont="1" applyFill="1" applyBorder="1" applyAlignment="1" applyProtection="1">
      <alignment horizontal="center" vertical="center"/>
      <protection locked="0"/>
    </xf>
    <xf numFmtId="164" fontId="26" fillId="7" borderId="27" xfId="0" applyNumberFormat="1" applyFont="1" applyFill="1" applyBorder="1" applyAlignment="1" applyProtection="1">
      <alignment horizontal="center" vertical="center"/>
      <protection locked="0"/>
    </xf>
    <xf numFmtId="1" fontId="26" fillId="8" borderId="28" xfId="0" applyNumberFormat="1" applyFont="1" applyFill="1" applyBorder="1" applyAlignment="1" applyProtection="1">
      <alignment horizontal="center" vertical="center"/>
      <protection locked="0"/>
    </xf>
    <xf numFmtId="164" fontId="26" fillId="9" borderId="10" xfId="0" applyNumberFormat="1" applyFont="1" applyFill="1" applyBorder="1" applyAlignment="1" applyProtection="1">
      <alignment horizontal="center" vertical="center"/>
      <protection locked="0"/>
    </xf>
    <xf numFmtId="165" fontId="26" fillId="9" borderId="1" xfId="0" applyNumberFormat="1" applyFont="1" applyFill="1" applyBorder="1" applyAlignment="1" applyProtection="1">
      <alignment horizontal="center" vertical="center"/>
      <protection locked="0"/>
    </xf>
    <xf numFmtId="1" fontId="26" fillId="9" borderId="1" xfId="0" applyNumberFormat="1" applyFont="1" applyFill="1" applyBorder="1" applyAlignment="1" applyProtection="1">
      <alignment horizontal="center" vertical="center"/>
      <protection locked="0"/>
    </xf>
    <xf numFmtId="164" fontId="26" fillId="9" borderId="7" xfId="0" applyNumberFormat="1" applyFont="1" applyFill="1" applyBorder="1" applyAlignment="1" applyProtection="1">
      <alignment horizontal="center" vertical="center"/>
      <protection locked="0"/>
    </xf>
    <xf numFmtId="0" fontId="26" fillId="6" borderId="40" xfId="0" applyFont="1" applyFill="1" applyBorder="1" applyAlignment="1" applyProtection="1">
      <alignment vertical="center"/>
      <protection hidden="1"/>
    </xf>
    <xf numFmtId="165" fontId="26" fillId="9" borderId="8" xfId="0" applyNumberFormat="1" applyFont="1" applyFill="1" applyBorder="1" applyAlignment="1" applyProtection="1">
      <alignment horizontal="center" vertical="center"/>
      <protection locked="0"/>
    </xf>
    <xf numFmtId="1" fontId="26" fillId="9" borderId="8" xfId="0"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26" fillId="6" borderId="37" xfId="0" applyFont="1" applyFill="1" applyBorder="1" applyAlignment="1" applyProtection="1">
      <alignment vertical="center"/>
      <protection hidden="1"/>
    </xf>
    <xf numFmtId="0" fontId="22" fillId="4" borderId="0" xfId="0" applyFont="1" applyFill="1" applyAlignment="1" applyProtection="1">
      <alignment vertical="center"/>
      <protection locked="0"/>
    </xf>
    <xf numFmtId="164" fontId="22" fillId="0" borderId="0" xfId="0" applyNumberFormat="1" applyFont="1" applyAlignment="1" applyProtection="1">
      <alignment vertical="center"/>
      <protection hidden="1"/>
    </xf>
    <xf numFmtId="0" fontId="26" fillId="6" borderId="0" xfId="0" applyFont="1" applyFill="1" applyBorder="1" applyAlignment="1" applyProtection="1">
      <alignment vertical="center"/>
      <protection hidden="1"/>
    </xf>
    <xf numFmtId="0" fontId="26" fillId="6" borderId="49" xfId="0" applyFont="1" applyFill="1" applyBorder="1" applyAlignment="1" applyProtection="1">
      <alignment vertical="center"/>
      <protection hidden="1"/>
    </xf>
    <xf numFmtId="0" fontId="26" fillId="5" borderId="34" xfId="0" applyFont="1" applyFill="1" applyBorder="1" applyAlignment="1" applyProtection="1">
      <alignment vertical="center"/>
      <protection hidden="1"/>
    </xf>
    <xf numFmtId="164" fontId="26" fillId="9" borderId="12" xfId="0" applyNumberFormat="1" applyFont="1" applyFill="1" applyBorder="1" applyAlignment="1" applyProtection="1">
      <alignment horizontal="center" vertical="center"/>
      <protection locked="0"/>
    </xf>
    <xf numFmtId="3" fontId="26" fillId="9" borderId="12" xfId="0" applyNumberFormat="1"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0" fontId="26" fillId="9" borderId="10" xfId="0" applyNumberFormat="1" applyFont="1" applyFill="1" applyBorder="1" applyAlignment="1" applyProtection="1">
      <alignment horizontal="center" vertical="center"/>
      <protection locked="0"/>
    </xf>
    <xf numFmtId="10" fontId="26" fillId="9" borderId="12" xfId="0" applyNumberFormat="1" applyFont="1" applyFill="1" applyBorder="1" applyAlignment="1" applyProtection="1">
      <alignment horizontal="center" vertical="center"/>
      <protection locked="0"/>
    </xf>
    <xf numFmtId="1" fontId="26" fillId="9" borderId="12" xfId="0" applyNumberFormat="1" applyFont="1" applyFill="1" applyBorder="1" applyAlignment="1" applyProtection="1">
      <alignment horizontal="center" vertical="center"/>
      <protection locked="0"/>
    </xf>
    <xf numFmtId="165" fontId="26" fillId="9" borderId="46" xfId="0" applyNumberFormat="1" applyFont="1" applyFill="1" applyBorder="1" applyAlignment="1" applyProtection="1">
      <alignment horizontal="center" vertical="center"/>
      <protection locked="0"/>
    </xf>
    <xf numFmtId="0" fontId="26" fillId="0" borderId="14" xfId="0" applyFont="1" applyFill="1" applyBorder="1" applyAlignment="1" applyProtection="1">
      <alignment horizontal="centerContinuous" vertical="center" wrapText="1"/>
      <protection locked="0"/>
    </xf>
    <xf numFmtId="0" fontId="22" fillId="0" borderId="15" xfId="0" applyFont="1" applyFill="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31" fillId="5" borderId="32" xfId="0" applyFont="1" applyFill="1" applyBorder="1" applyAlignment="1" applyProtection="1">
      <alignment horizontal="centerContinuous" vertical="center"/>
      <protection locked="0"/>
    </xf>
    <xf numFmtId="0" fontId="26" fillId="5" borderId="33" xfId="0" applyFont="1" applyFill="1" applyBorder="1" applyAlignment="1" applyProtection="1">
      <alignment horizontal="centerContinuous" vertical="center"/>
      <protection hidden="1"/>
    </xf>
    <xf numFmtId="0" fontId="26" fillId="6" borderId="29" xfId="0" applyFont="1" applyFill="1" applyBorder="1" applyAlignment="1" applyProtection="1">
      <alignment vertical="center"/>
      <protection hidden="1"/>
    </xf>
    <xf numFmtId="165" fontId="26" fillId="9" borderId="27" xfId="0" applyNumberFormat="1" applyFont="1" applyFill="1" applyBorder="1" applyAlignment="1" applyProtection="1">
      <alignment horizontal="center" vertical="center"/>
      <protection locked="0"/>
    </xf>
    <xf numFmtId="164" fontId="26" fillId="7" borderId="7" xfId="0" applyNumberFormat="1" applyFont="1" applyFill="1" applyBorder="1" applyAlignment="1" applyProtection="1">
      <alignment horizontal="center" vertical="center"/>
      <protection locked="0"/>
    </xf>
    <xf numFmtId="0" fontId="26" fillId="6" borderId="9" xfId="0" applyFont="1" applyFill="1" applyBorder="1" applyAlignment="1" applyProtection="1">
      <alignment vertical="center"/>
      <protection hidden="1"/>
    </xf>
    <xf numFmtId="49" fontId="26" fillId="9" borderId="27" xfId="0" applyNumberFormat="1" applyFont="1" applyFill="1" applyBorder="1" applyAlignment="1" applyProtection="1">
      <alignment horizontal="center" vertical="center"/>
      <protection locked="0"/>
    </xf>
    <xf numFmtId="165" fontId="26" fillId="9" borderId="7" xfId="0" applyNumberFormat="1" applyFont="1" applyFill="1" applyBorder="1" applyAlignment="1" applyProtection="1">
      <alignment horizontal="center" vertical="center"/>
      <protection locked="0"/>
    </xf>
    <xf numFmtId="166" fontId="26" fillId="9" borderId="27" xfId="0" applyNumberFormat="1" applyFont="1" applyFill="1" applyBorder="1" applyAlignment="1" applyProtection="1">
      <alignment horizontal="center" vertical="center"/>
      <protection locked="0"/>
    </xf>
    <xf numFmtId="0" fontId="22" fillId="0" borderId="51" xfId="0" applyFont="1" applyBorder="1" applyAlignment="1" applyProtection="1">
      <alignment vertical="center"/>
      <protection locked="0"/>
    </xf>
    <xf numFmtId="0" fontId="40" fillId="5" borderId="19" xfId="0" applyFont="1" applyFill="1" applyBorder="1" applyAlignment="1" applyProtection="1">
      <alignment horizontal="centerContinuous" vertical="center"/>
      <protection hidden="1"/>
    </xf>
    <xf numFmtId="164" fontId="26" fillId="9" borderId="27" xfId="0" applyNumberFormat="1" applyFont="1" applyFill="1" applyBorder="1" applyAlignment="1" applyProtection="1">
      <alignment horizontal="center" vertical="center" wrapText="1"/>
      <protection locked="0"/>
    </xf>
    <xf numFmtId="0" fontId="26" fillId="6" borderId="29" xfId="0" applyFont="1" applyFill="1" applyBorder="1" applyAlignment="1" applyProtection="1">
      <alignment horizontal="left" vertical="center" wrapText="1"/>
      <protection hidden="1"/>
    </xf>
    <xf numFmtId="164" fontId="26" fillId="9" borderId="48" xfId="0" applyNumberFormat="1" applyFont="1" applyFill="1" applyBorder="1" applyAlignment="1" applyProtection="1">
      <alignment horizontal="center" vertical="center" wrapText="1"/>
      <protection locked="0"/>
    </xf>
    <xf numFmtId="6" fontId="31" fillId="7" borderId="7" xfId="0" applyNumberFormat="1" applyFont="1" applyFill="1" applyBorder="1" applyAlignment="1" applyProtection="1">
      <alignment horizontal="center" vertical="center" wrapText="1"/>
      <protection hidden="1"/>
    </xf>
    <xf numFmtId="0" fontId="31" fillId="6" borderId="9" xfId="0" applyFont="1" applyFill="1" applyBorder="1" applyAlignment="1" applyProtection="1">
      <alignment horizontal="left" vertical="center" wrapText="1"/>
      <protection hidden="1"/>
    </xf>
    <xf numFmtId="0" fontId="41" fillId="0" borderId="0" xfId="0" applyFont="1" applyAlignment="1" applyProtection="1">
      <alignment horizontal="left" vertical="center"/>
      <protection hidden="1"/>
    </xf>
    <xf numFmtId="0" fontId="36" fillId="0" borderId="0" xfId="0" applyFont="1" applyAlignment="1" applyProtection="1">
      <alignment horizontal="centerContinuous" vertical="center"/>
      <protection hidden="1"/>
    </xf>
    <xf numFmtId="0" fontId="42" fillId="0" borderId="0" xfId="0" applyFont="1" applyAlignment="1" applyProtection="1">
      <alignment horizontal="left" vertical="center"/>
      <protection hidden="1"/>
    </xf>
  </cellXfs>
  <cellStyles count="1">
    <cellStyle name="Normal" xfId="0" builtinId="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Annual Expenses (Income Needs)</a:t>
            </a:r>
          </a:p>
        </c:rich>
      </c:tx>
      <c:layout>
        <c:manualLayout>
          <c:xMode val="edge"/>
          <c:yMode val="edge"/>
          <c:x val="0.3806908199919119"/>
          <c:y val="7.8125476250952494E-3"/>
        </c:manualLayout>
      </c:layout>
      <c:overlay val="0"/>
      <c:spPr>
        <a:noFill/>
        <a:ln w="25400">
          <a:noFill/>
        </a:ln>
      </c:spPr>
    </c:title>
    <c:autoTitleDeleted val="0"/>
    <c:plotArea>
      <c:layout>
        <c:manualLayout>
          <c:layoutTarget val="inner"/>
          <c:xMode val="edge"/>
          <c:yMode val="edge"/>
          <c:x val="1.534415058845293E-2"/>
          <c:y val="5.6199644399288796E-2"/>
          <c:w val="0.97676478603065786"/>
          <c:h val="0.83015849631699279"/>
        </c:manualLayout>
      </c:layout>
      <c:barChart>
        <c:barDir val="col"/>
        <c:grouping val="stacked"/>
        <c:varyColors val="0"/>
        <c:ser>
          <c:idx val="0"/>
          <c:order val="0"/>
          <c:tx>
            <c:strRef>
              <c:f>'Future Needs'!$G$4</c:f>
              <c:strCache>
                <c:ptCount val="1"/>
                <c:pt idx="0">
                  <c:v>'s Basic Annual Income Needs</c:v>
                </c:pt>
              </c:strCache>
            </c:strRef>
          </c:tx>
          <c:spPr>
            <a:solidFill>
              <a:srgbClr val="FFFF99"/>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'Income Replacement Calculations'!$DJ$6:$DJ$68</c:f>
              <c:numCache>
                <c:formatCode>"$"#,##0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0-2235-4806-8064-A3BE615772D1}"/>
            </c:ext>
          </c:extLst>
        </c:ser>
        <c:ser>
          <c:idx val="1"/>
          <c:order val="1"/>
          <c:tx>
            <c:strRef>
              <c:f>'Future Needs'!$H$4</c:f>
              <c:strCache>
                <c:ptCount val="1"/>
                <c:pt idx="0">
                  <c:v> </c:v>
                </c:pt>
              </c:strCache>
            </c:strRef>
          </c:tx>
          <c:spPr>
            <a:solidFill>
              <a:srgbClr val="00FFFF"/>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Needs'!$H$5:$H$68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1-2235-4806-8064-A3BE615772D1}"/>
            </c:ext>
          </c:extLst>
        </c:ser>
        <c:ser>
          <c:idx val="2"/>
          <c:order val="2"/>
          <c:tx>
            <c:strRef>
              <c:f>'Future Needs'!$I$4</c:f>
              <c:strCache>
                <c:ptCount val="1"/>
                <c:pt idx="0">
                  <c:v> </c:v>
                </c:pt>
              </c:strCache>
            </c:strRef>
          </c:tx>
          <c:spPr>
            <a:solidFill>
              <a:srgbClr val="0080C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Needs'!$I$5:$I$68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2-2235-4806-8064-A3BE615772D1}"/>
            </c:ext>
          </c:extLst>
        </c:ser>
        <c:ser>
          <c:idx val="3"/>
          <c:order val="3"/>
          <c:tx>
            <c:strRef>
              <c:f>'Future Needs'!$J$4</c:f>
              <c:strCache>
                <c:ptCount val="1"/>
                <c:pt idx="0">
                  <c:v> </c:v>
                </c:pt>
              </c:strCache>
            </c:strRef>
          </c:tx>
          <c:spPr>
            <a:solidFill>
              <a:srgbClr val="A0E0E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Needs'!$J$5:$J$68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3-2235-4806-8064-A3BE615772D1}"/>
            </c:ext>
          </c:extLst>
        </c:ser>
        <c:ser>
          <c:idx val="4"/>
          <c:order val="4"/>
          <c:tx>
            <c:strRef>
              <c:f>'Future Needs'!$K$4</c:f>
              <c:strCache>
                <c:ptCount val="1"/>
                <c:pt idx="0">
                  <c:v> </c:v>
                </c:pt>
              </c:strCache>
            </c:strRef>
          </c:tx>
          <c:spPr>
            <a:solidFill>
              <a:srgbClr val="60008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Needs'!$K$5:$K$68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4-2235-4806-8064-A3BE615772D1}"/>
            </c:ext>
          </c:extLst>
        </c:ser>
        <c:ser>
          <c:idx val="5"/>
          <c:order val="5"/>
          <c:tx>
            <c:strRef>
              <c:f>'Future Needs'!$L$4</c:f>
              <c:strCache>
                <c:ptCount val="1"/>
                <c:pt idx="0">
                  <c:v> </c:v>
                </c:pt>
              </c:strCache>
            </c:strRef>
          </c:tx>
          <c:spPr>
            <a:solidFill>
              <a:srgbClr val="FF808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Needs'!$L$5:$L$68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5-2235-4806-8064-A3BE615772D1}"/>
            </c:ext>
          </c:extLst>
        </c:ser>
        <c:dLbls>
          <c:showLegendKey val="0"/>
          <c:showVal val="0"/>
          <c:showCatName val="0"/>
          <c:showSerName val="0"/>
          <c:showPercent val="0"/>
          <c:showBubbleSize val="0"/>
        </c:dLbls>
        <c:gapWidth val="150"/>
        <c:overlap val="100"/>
        <c:axId val="473774048"/>
        <c:axId val="473774440"/>
      </c:barChart>
      <c:catAx>
        <c:axId val="47377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4440"/>
        <c:crosses val="autoZero"/>
        <c:auto val="1"/>
        <c:lblAlgn val="ctr"/>
        <c:lblOffset val="100"/>
        <c:tickLblSkip val="1"/>
        <c:tickMarkSkip val="1"/>
        <c:noMultiLvlLbl val="0"/>
      </c:catAx>
      <c:valAx>
        <c:axId val="473774440"/>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74048"/>
        <c:crosses val="autoZero"/>
        <c:crossBetween val="between"/>
      </c:valAx>
      <c:spPr>
        <a:solidFill>
          <a:srgbClr val="C0C0C0"/>
        </a:solidFill>
        <a:ln w="12700">
          <a:solidFill>
            <a:srgbClr val="808080"/>
          </a:solidFill>
          <a:prstDash val="solid"/>
        </a:ln>
      </c:spPr>
    </c:plotArea>
    <c:legend>
      <c:legendPos val="r"/>
      <c:layout>
        <c:manualLayout>
          <c:xMode val="edge"/>
          <c:yMode val="edge"/>
          <c:x val="1.2957381840129232E-3"/>
          <c:y val="0.94044094488188978"/>
          <c:w val="0.99800977600946628"/>
          <c:h val="5.3309795952925239E-2"/>
        </c:manualLayout>
      </c:layout>
      <c:overlay val="0"/>
      <c:spPr>
        <a:solidFill>
          <a:srgbClr val="FFFFFF"/>
        </a:solidFill>
        <a:ln w="3175">
          <a:solidFill>
            <a:srgbClr val="000000"/>
          </a:solidFill>
          <a:prstDash val="solid"/>
        </a:ln>
      </c:spPr>
      <c:txPr>
        <a:bodyPr/>
        <a:lstStyle/>
        <a:p>
          <a:pPr>
            <a:defRPr sz="118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orientation="landscape" horizontalDpi="-3"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cap="small" baseline="0">
                <a:solidFill>
                  <a:srgbClr val="000000"/>
                </a:solidFill>
                <a:latin typeface="Times New Roman"/>
                <a:ea typeface="Times New Roman"/>
                <a:cs typeface="Times New Roman"/>
              </a:defRPr>
            </a:pPr>
            <a:r>
              <a:rPr lang="en-US" sz="1300" cap="small" baseline="0"/>
              <a:t>Current Needs Less Available Funds = Additional Needs</a:t>
            </a:r>
          </a:p>
        </c:rich>
      </c:tx>
      <c:layout>
        <c:manualLayout>
          <c:xMode val="edge"/>
          <c:yMode val="edge"/>
          <c:x val="0.12151152925434029"/>
          <c:y val="3.1024113956608654E-3"/>
        </c:manualLayout>
      </c:layout>
      <c:overlay val="0"/>
      <c:spPr>
        <a:noFill/>
        <a:ln w="25400">
          <a:noFill/>
        </a:ln>
      </c:spPr>
    </c:title>
    <c:autoTitleDeleted val="0"/>
    <c:plotArea>
      <c:layout>
        <c:manualLayout>
          <c:layoutTarget val="inner"/>
          <c:xMode val="edge"/>
          <c:yMode val="edge"/>
          <c:x val="8.4882219240202395E-2"/>
          <c:y val="4.3971207803985189E-2"/>
          <c:w val="0.90746081318367633"/>
          <c:h val="0.83762328636373273"/>
        </c:manualLayout>
      </c:layout>
      <c:barChart>
        <c:barDir val="col"/>
        <c:grouping val="stacked"/>
        <c:varyColors val="0"/>
        <c:ser>
          <c:idx val="0"/>
          <c:order val="0"/>
          <c:spPr>
            <a:solidFill>
              <a:srgbClr val="00B050"/>
            </a:solidFill>
          </c:spPr>
          <c:invertIfNegative val="0"/>
          <c:dPt>
            <c:idx val="0"/>
            <c:invertIfNegative val="0"/>
            <c:bubble3D val="0"/>
            <c:spPr>
              <a:solidFill>
                <a:schemeClr val="bg2">
                  <a:lumMod val="90000"/>
                </a:schemeClr>
              </a:solidFill>
            </c:spPr>
            <c:extLst>
              <c:ext xmlns:c16="http://schemas.microsoft.com/office/drawing/2014/chart" uri="{C3380CC4-5D6E-409C-BE32-E72D297353CC}">
                <c16:uniqueId val="{00000001-5F68-4BA0-ACB5-4A6D52FB01E0}"/>
              </c:ext>
            </c:extLst>
          </c:dPt>
          <c:dLbls>
            <c:spPr>
              <a:noFill/>
              <a:ln>
                <a:noFill/>
              </a:ln>
              <a:effectLst/>
            </c:spPr>
            <c:txPr>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'Current Needs'!$E$168:$E$169</c:f>
              <c:numCache>
                <c:formatCode>"$"#,##0</c:formatCode>
                <c:ptCount val="2"/>
                <c:pt idx="0">
                  <c:v>0</c:v>
                </c:pt>
                <c:pt idx="1">
                  <c:v>255</c:v>
                </c:pt>
              </c:numCache>
            </c:numRef>
          </c:val>
          <c:extLst>
            <c:ext xmlns:c16="http://schemas.microsoft.com/office/drawing/2014/chart" uri="{C3380CC4-5D6E-409C-BE32-E72D297353CC}">
              <c16:uniqueId val="{00000002-5F68-4BA0-ACB5-4A6D52FB01E0}"/>
            </c:ext>
          </c:extLst>
        </c:ser>
        <c:ser>
          <c:idx val="1"/>
          <c:order val="1"/>
          <c:invertIfNegative val="0"/>
          <c:dPt>
            <c:idx val="1"/>
            <c:invertIfNegative val="0"/>
            <c:bubble3D val="0"/>
            <c:spPr>
              <a:solidFill>
                <a:srgbClr val="FF0000"/>
              </a:solidFill>
            </c:spPr>
            <c:extLst>
              <c:ext xmlns:c16="http://schemas.microsoft.com/office/drawing/2014/chart" uri="{C3380CC4-5D6E-409C-BE32-E72D297353CC}">
                <c16:uniqueId val="{00000004-5F68-4BA0-ACB5-4A6D52FB01E0}"/>
              </c:ext>
            </c:extLst>
          </c:dPt>
          <c:dLbls>
            <c:spPr>
              <a:noFill/>
              <a:ln>
                <a:noFill/>
              </a:ln>
              <a:effectLst/>
            </c:spPr>
            <c:txPr>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'Current Needs'!$F$168:$F$169</c:f>
              <c:numCache>
                <c:formatCode>"$"#,##0</c:formatCode>
                <c:ptCount val="2"/>
                <c:pt idx="0" formatCode="&quot;$&quot;#,##0_);[Red]\(&quot;$&quot;#,##0\)">
                  <c:v>0</c:v>
                </c:pt>
                <c:pt idx="1">
                  <c:v>-255</c:v>
                </c:pt>
              </c:numCache>
            </c:numRef>
          </c:val>
          <c:extLst>
            <c:ext xmlns:c16="http://schemas.microsoft.com/office/drawing/2014/chart" uri="{C3380CC4-5D6E-409C-BE32-E72D297353CC}">
              <c16:uniqueId val="{00000005-5F68-4BA0-ACB5-4A6D52FB01E0}"/>
            </c:ext>
          </c:extLst>
        </c:ser>
        <c:dLbls>
          <c:showLegendKey val="0"/>
          <c:showVal val="0"/>
          <c:showCatName val="0"/>
          <c:showSerName val="0"/>
          <c:showPercent val="0"/>
          <c:showBubbleSize val="0"/>
        </c:dLbls>
        <c:gapWidth val="150"/>
        <c:overlap val="100"/>
        <c:axId val="473787768"/>
        <c:axId val="473790512"/>
      </c:barChart>
      <c:catAx>
        <c:axId val="473787768"/>
        <c:scaling>
          <c:orientation val="minMax"/>
        </c:scaling>
        <c:delete val="1"/>
        <c:axPos val="b"/>
        <c:numFmt formatCode="General" sourceLinked="1"/>
        <c:majorTickMark val="out"/>
        <c:minorTickMark val="none"/>
        <c:tickLblPos val="none"/>
        <c:crossAx val="473790512"/>
        <c:crosses val="autoZero"/>
        <c:auto val="1"/>
        <c:lblAlgn val="ctr"/>
        <c:lblOffset val="100"/>
        <c:tickLblSkip val="1"/>
        <c:tickMarkSkip val="1"/>
        <c:noMultiLvlLbl val="0"/>
      </c:catAx>
      <c:valAx>
        <c:axId val="473790512"/>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7768"/>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89" r="0.750000000000001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Sources of Income to Fully Fund All Needs</a:t>
            </a:r>
          </a:p>
        </c:rich>
      </c:tx>
      <c:layout>
        <c:manualLayout>
          <c:xMode val="edge"/>
          <c:yMode val="edge"/>
          <c:x val="0.3516439918694374"/>
          <c:y val="7.7881619937694704E-3"/>
        </c:manualLayout>
      </c:layout>
      <c:overlay val="0"/>
      <c:spPr>
        <a:noFill/>
        <a:ln w="25400">
          <a:noFill/>
        </a:ln>
      </c:spPr>
    </c:title>
    <c:autoTitleDeleted val="0"/>
    <c:plotArea>
      <c:layout>
        <c:manualLayout>
          <c:layoutTarget val="inner"/>
          <c:xMode val="edge"/>
          <c:yMode val="edge"/>
          <c:x val="1.5330711770213851E-2"/>
          <c:y val="5.2440454289008259E-2"/>
          <c:w val="0.97284316690414163"/>
          <c:h val="0.83385368884964151"/>
        </c:manualLayout>
      </c:layout>
      <c:barChart>
        <c:barDir val="col"/>
        <c:grouping val="stacked"/>
        <c:varyColors val="0"/>
        <c:ser>
          <c:idx val="0"/>
          <c:order val="0"/>
          <c:tx>
            <c:strRef>
              <c:f>'Future Needs'!$O$4</c:f>
              <c:strCache>
                <c:ptCount val="1"/>
                <c:pt idx="0">
                  <c:v>Annual Social Security</c:v>
                </c:pt>
              </c:strCache>
            </c:strRef>
          </c:tx>
          <c:spPr>
            <a:solidFill>
              <a:srgbClr val="996666"/>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Needs'!$O$5:$O$68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0-1D9E-4989-9DA3-10AAD6BB5552}"/>
            </c:ext>
          </c:extLst>
        </c:ser>
        <c:ser>
          <c:idx val="1"/>
          <c:order val="1"/>
          <c:tx>
            <c:strRef>
              <c:f>'Future Needs'!$P$4</c:f>
              <c:strCache>
                <c:ptCount val="1"/>
                <c:pt idx="0">
                  <c:v>Annual Earned Incomes</c:v>
                </c:pt>
              </c:strCache>
            </c:strRef>
          </c:tx>
          <c:spPr>
            <a:solidFill>
              <a:srgbClr val="FFFF0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Needs'!$P$5:$P$68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1-1D9E-4989-9DA3-10AAD6BB5552}"/>
            </c:ext>
          </c:extLst>
        </c:ser>
        <c:ser>
          <c:idx val="2"/>
          <c:order val="2"/>
          <c:tx>
            <c:strRef>
              <c:f>'Future Needs'!$Q$4</c:f>
              <c:strCache>
                <c:ptCount val="1"/>
                <c:pt idx="0">
                  <c:v> </c:v>
                </c:pt>
              </c:strCache>
            </c:strRef>
          </c:tx>
          <c:spPr>
            <a:solidFill>
              <a:srgbClr val="0080C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Needs'!$Q$5:$Q$68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2-1D9E-4989-9DA3-10AAD6BB5552}"/>
            </c:ext>
          </c:extLst>
        </c:ser>
        <c:ser>
          <c:idx val="3"/>
          <c:order val="3"/>
          <c:tx>
            <c:strRef>
              <c:f>'Future Needs'!$R$4</c:f>
              <c:strCache>
                <c:ptCount val="1"/>
                <c:pt idx="0">
                  <c:v> </c:v>
                </c:pt>
              </c:strCache>
            </c:strRef>
          </c:tx>
          <c:spPr>
            <a:solidFill>
              <a:srgbClr val="A0E0E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Needs'!$R$5:$R$68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3-1D9E-4989-9DA3-10AAD6BB5552}"/>
            </c:ext>
          </c:extLst>
        </c:ser>
        <c:ser>
          <c:idx val="4"/>
          <c:order val="4"/>
          <c:tx>
            <c:strRef>
              <c:f>'Future Needs'!$S$4</c:f>
              <c:strCache>
                <c:ptCount val="1"/>
                <c:pt idx="0">
                  <c:v> </c:v>
                </c:pt>
              </c:strCache>
            </c:strRef>
          </c:tx>
          <c:spPr>
            <a:solidFill>
              <a:srgbClr val="60008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Needs'!$S$5:$S$68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4-1D9E-4989-9DA3-10AAD6BB5552}"/>
            </c:ext>
          </c:extLst>
        </c:ser>
        <c:ser>
          <c:idx val="5"/>
          <c:order val="5"/>
          <c:tx>
            <c:strRef>
              <c:f>'Future Needs'!$T$4</c:f>
              <c:strCache>
                <c:ptCount val="1"/>
                <c:pt idx="0">
                  <c:v> </c:v>
                </c:pt>
              </c:strCache>
            </c:strRef>
          </c:tx>
          <c:spPr>
            <a:solidFill>
              <a:srgbClr val="FF808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Needs'!$T$5:$T$68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5-1D9E-4989-9DA3-10AAD6BB5552}"/>
            </c:ext>
          </c:extLst>
        </c:ser>
        <c:ser>
          <c:idx val="6"/>
          <c:order val="6"/>
          <c:tx>
            <c:strRef>
              <c:f>'Future Needs'!$U$4</c:f>
              <c:strCache>
                <c:ptCount val="1"/>
                <c:pt idx="0">
                  <c:v> </c:v>
                </c:pt>
              </c:strCache>
            </c:strRef>
          </c:tx>
          <c:spPr>
            <a:solidFill>
              <a:srgbClr val="0080C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Needs'!$U$5:$U$68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6-1D9E-4989-9DA3-10AAD6BB5552}"/>
            </c:ext>
          </c:extLst>
        </c:ser>
        <c:ser>
          <c:idx val="13"/>
          <c:order val="7"/>
          <c:tx>
            <c:strRef>
              <c:f>'Income Replacement Calculations'!$DK$5</c:f>
              <c:strCache>
                <c:ptCount val="1"/>
                <c:pt idx="0">
                  <c:v>Remaining Needs Funded by Life Insurance</c:v>
                </c:pt>
              </c:strCache>
            </c:strRef>
          </c:tx>
          <c:spPr>
            <a:solidFill>
              <a:srgbClr val="FF000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'Income Replacement Calculations'!$DK$6:$DK$68</c:f>
              <c:numCache>
                <c:formatCode>"$"#,##0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extLst>
            <c:ext xmlns:c16="http://schemas.microsoft.com/office/drawing/2014/chart" uri="{C3380CC4-5D6E-409C-BE32-E72D297353CC}">
              <c16:uniqueId val="{00000007-1D9E-4989-9DA3-10AAD6BB5552}"/>
            </c:ext>
          </c:extLst>
        </c:ser>
        <c:dLbls>
          <c:showLegendKey val="0"/>
          <c:showVal val="0"/>
          <c:showCatName val="0"/>
          <c:showSerName val="0"/>
          <c:showPercent val="0"/>
          <c:showBubbleSize val="0"/>
        </c:dLbls>
        <c:gapWidth val="150"/>
        <c:overlap val="100"/>
        <c:axId val="473776792"/>
        <c:axId val="473776008"/>
      </c:barChart>
      <c:catAx>
        <c:axId val="473776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6008"/>
        <c:crosses val="autoZero"/>
        <c:auto val="1"/>
        <c:lblAlgn val="ctr"/>
        <c:lblOffset val="100"/>
        <c:tickLblSkip val="1"/>
        <c:tickMarkSkip val="1"/>
        <c:noMultiLvlLbl val="0"/>
      </c:catAx>
      <c:valAx>
        <c:axId val="47377600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7377679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1000" b="0" i="0" u="none" strike="noStrike" baseline="0">
                <a:solidFill>
                  <a:srgbClr val="FF0000"/>
                </a:solidFill>
                <a:latin typeface="Times New Roman"/>
                <a:ea typeface="Times New Roman"/>
                <a:cs typeface="Times New Roman"/>
              </a:defRPr>
            </a:pPr>
            <a:endParaRPr lang="en-US"/>
          </a:p>
        </c:txPr>
      </c:legendEntry>
      <c:layout>
        <c:manualLayout>
          <c:xMode val="edge"/>
          <c:yMode val="edge"/>
          <c:x val="8.0235425117314882E-4"/>
          <c:y val="0.94236890949378993"/>
          <c:w val="0.99919767923746372"/>
          <c:h val="4.9325189491500471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cap="small" baseline="0">
                <a:solidFill>
                  <a:srgbClr val="000000"/>
                </a:solidFill>
                <a:latin typeface="Times New Roman"/>
                <a:ea typeface="Times New Roman"/>
                <a:cs typeface="Times New Roman"/>
              </a:defRPr>
            </a:pPr>
            <a:r>
              <a:rPr lang="en-US" sz="1100" cap="small" baseline="0"/>
              <a:t>Total Gross Annual Life Insurance Needs (Before subtracting funds available): Present Values of Lump Sum Plus Income Replacement Needs</a:t>
            </a:r>
          </a:p>
        </c:rich>
      </c:tx>
      <c:layout>
        <c:manualLayout>
          <c:xMode val="edge"/>
          <c:yMode val="edge"/>
          <c:x val="0.11710530920477046"/>
          <c:y val="8.561643835616476E-3"/>
        </c:manualLayout>
      </c:layout>
      <c:overlay val="0"/>
      <c:spPr>
        <a:noFill/>
        <a:ln w="25400">
          <a:noFill/>
        </a:ln>
      </c:spPr>
    </c:title>
    <c:autoTitleDeleted val="0"/>
    <c:plotArea>
      <c:layout>
        <c:manualLayout>
          <c:layoutTarget val="inner"/>
          <c:xMode val="edge"/>
          <c:yMode val="edge"/>
          <c:x val="1.6666673805284502E-2"/>
          <c:y val="4.9086757990867577E-2"/>
          <c:w val="0.97061445081828046"/>
          <c:h val="0.84189497716894979"/>
        </c:manualLayout>
      </c:layout>
      <c:barChart>
        <c:barDir val="col"/>
        <c:grouping val="stacked"/>
        <c:varyColors val="0"/>
        <c:ser>
          <c:idx val="0"/>
          <c:order val="0"/>
          <c:tx>
            <c:strRef>
              <c:f>'Future Needs'!$AF$4</c:f>
              <c:strCache>
                <c:ptCount val="1"/>
                <c:pt idx="0">
                  <c:v>Present Value of Life Insurance Needed to Fund Income Replacement</c:v>
                </c:pt>
              </c:strCache>
            </c:strRef>
          </c:tx>
          <c:spPr>
            <a:solidFill>
              <a:srgbClr val="996666"/>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Needs'!$AF$5:$AF$68</c:f>
              <c:numCache>
                <c:formatCode>"$"#,##0_);[Red]\("$"#,##0\)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0-EFBD-468C-8284-437B5FB5D39D}"/>
            </c:ext>
          </c:extLst>
        </c:ser>
        <c:ser>
          <c:idx val="1"/>
          <c:order val="1"/>
          <c:tx>
            <c:strRef>
              <c:f>'Future Needs'!$AG$4</c:f>
              <c:strCache>
                <c:ptCount val="1"/>
                <c:pt idx="0">
                  <c:v>Present Value of Life Insurance Needed to Fund Lump Sum Needs</c:v>
                </c:pt>
              </c:strCache>
            </c:strRef>
          </c:tx>
          <c:spPr>
            <a:solidFill>
              <a:srgbClr val="FFFF0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Needs'!$AG$5:$AG$68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1-EFBD-468C-8284-437B5FB5D39D}"/>
            </c:ext>
          </c:extLst>
        </c:ser>
        <c:dLbls>
          <c:showLegendKey val="0"/>
          <c:showVal val="0"/>
          <c:showCatName val="0"/>
          <c:showSerName val="0"/>
          <c:showPercent val="0"/>
          <c:showBubbleSize val="0"/>
        </c:dLbls>
        <c:gapWidth val="150"/>
        <c:overlap val="100"/>
        <c:axId val="473778360"/>
        <c:axId val="473776400"/>
      </c:barChart>
      <c:catAx>
        <c:axId val="473778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6400"/>
        <c:crosses val="autoZero"/>
        <c:auto val="1"/>
        <c:lblAlgn val="ctr"/>
        <c:lblOffset val="100"/>
        <c:tickLblSkip val="1"/>
        <c:tickMarkSkip val="1"/>
        <c:noMultiLvlLbl val="0"/>
      </c:catAx>
      <c:valAx>
        <c:axId val="473776400"/>
        <c:scaling>
          <c:orientation val="minMax"/>
        </c:scaling>
        <c:delete val="0"/>
        <c:axPos val="l"/>
        <c:majorGridlines>
          <c:spPr>
            <a:ln w="3175">
              <a:solidFill>
                <a:srgbClr val="000000"/>
              </a:solidFill>
              <a:prstDash val="solid"/>
            </a:ln>
          </c:spPr>
        </c:majorGridlines>
        <c:numFmt formatCode="&quot;$&quot;#,##0_);[Red]\(&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78360"/>
        <c:crosses val="autoZero"/>
        <c:crossBetween val="between"/>
      </c:valAx>
      <c:spPr>
        <a:solidFill>
          <a:srgbClr val="C0C0C0"/>
        </a:solidFill>
        <a:ln w="12700">
          <a:solidFill>
            <a:srgbClr val="808080"/>
          </a:solidFill>
          <a:prstDash val="solid"/>
        </a:ln>
      </c:spPr>
    </c:plotArea>
    <c:legend>
      <c:legendPos val="r"/>
      <c:layout>
        <c:manualLayout>
          <c:xMode val="edge"/>
          <c:yMode val="edge"/>
          <c:x val="1.2748067125093524E-3"/>
          <c:y val="0.94977168949771684"/>
          <c:w val="0.99704469068063339"/>
          <c:h val="4.737442922374429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Annual Lump Sums Currently Available
</a:t>
            </a:r>
          </a:p>
        </c:rich>
      </c:tx>
      <c:layout>
        <c:manualLayout>
          <c:xMode val="edge"/>
          <c:yMode val="edge"/>
          <c:x val="0.36982816724948658"/>
          <c:y val="1.7123287671232876E-3"/>
        </c:manualLayout>
      </c:layout>
      <c:overlay val="0"/>
      <c:spPr>
        <a:noFill/>
        <a:ln w="25400">
          <a:noFill/>
        </a:ln>
      </c:spPr>
    </c:title>
    <c:autoTitleDeleted val="0"/>
    <c:plotArea>
      <c:layout>
        <c:manualLayout>
          <c:layoutTarget val="inner"/>
          <c:xMode val="edge"/>
          <c:yMode val="edge"/>
          <c:x val="1.5330711770213851E-2"/>
          <c:y val="4.5091324200913246E-2"/>
          <c:w val="0.97372314865475651"/>
          <c:h val="0.89897260273972601"/>
        </c:manualLayout>
      </c:layout>
      <c:barChart>
        <c:barDir val="col"/>
        <c:grouping val="stacked"/>
        <c:varyColors val="0"/>
        <c:ser>
          <c:idx val="0"/>
          <c:order val="0"/>
          <c:tx>
            <c:strRef>
              <c:f>'Future Needs'!$AI$4</c:f>
              <c:strCache>
                <c:ptCount val="1"/>
                <c:pt idx="0">
                  <c:v>Amount of Funds Available to Meet All Needs</c:v>
                </c:pt>
              </c:strCache>
            </c:strRef>
          </c:tx>
          <c:spPr>
            <a:solidFill>
              <a:srgbClr val="00FF0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Needs'!$AI$5:$AI$68</c:f>
              <c:numCache>
                <c:formatCode>"$"#,##0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0-01AF-4527-AA75-062C278F8244}"/>
            </c:ext>
          </c:extLst>
        </c:ser>
        <c:dLbls>
          <c:showLegendKey val="0"/>
          <c:showVal val="0"/>
          <c:showCatName val="0"/>
          <c:showSerName val="0"/>
          <c:showPercent val="0"/>
          <c:showBubbleSize val="0"/>
        </c:dLbls>
        <c:gapWidth val="150"/>
        <c:overlap val="100"/>
        <c:axId val="473775224"/>
        <c:axId val="473779928"/>
      </c:barChart>
      <c:catAx>
        <c:axId val="473775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473779928"/>
        <c:crosses val="autoZero"/>
        <c:auto val="1"/>
        <c:lblAlgn val="ctr"/>
        <c:lblOffset val="100"/>
        <c:tickLblSkip val="1"/>
        <c:tickMarkSkip val="1"/>
        <c:noMultiLvlLbl val="0"/>
      </c:catAx>
      <c:valAx>
        <c:axId val="47377992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75224"/>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Annual Net Life Insurance Needs (Needs Minus Funds Available)</a:t>
            </a:r>
          </a:p>
        </c:rich>
      </c:tx>
      <c:layout>
        <c:manualLayout>
          <c:xMode val="edge"/>
          <c:yMode val="edge"/>
          <c:x val="0.2888368635899311"/>
          <c:y val="1.6806722689075631E-3"/>
        </c:manualLayout>
      </c:layout>
      <c:overlay val="0"/>
      <c:spPr>
        <a:noFill/>
        <a:ln w="25400">
          <a:noFill/>
        </a:ln>
      </c:spPr>
    </c:title>
    <c:autoTitleDeleted val="0"/>
    <c:plotArea>
      <c:layout>
        <c:manualLayout>
          <c:layoutTarget val="inner"/>
          <c:xMode val="edge"/>
          <c:yMode val="edge"/>
          <c:x val="1.8421060521630225E-2"/>
          <c:y val="5.1540792695030757E-2"/>
          <c:w val="0.97543901428823065"/>
          <c:h val="0.85042069741282345"/>
        </c:manualLayout>
      </c:layout>
      <c:barChart>
        <c:barDir val="col"/>
        <c:grouping val="stacked"/>
        <c:varyColors val="0"/>
        <c:ser>
          <c:idx val="0"/>
          <c:order val="0"/>
          <c:tx>
            <c:strRef>
              <c:f>'Future Needs'!$AL$4</c:f>
              <c:strCache>
                <c:ptCount val="1"/>
                <c:pt idx="0">
                  <c:v>Total Net Amount of Life Insurance Needed (Column AH - AI)</c:v>
                </c:pt>
              </c:strCache>
            </c:strRef>
          </c:tx>
          <c:spPr>
            <a:solidFill>
              <a:srgbClr val="FF0000"/>
            </a:solidFill>
            <a:ln w="12700">
              <a:solidFill>
                <a:srgbClr val="000000"/>
              </a:solidFill>
              <a:prstDash val="solid"/>
            </a:ln>
          </c:spPr>
          <c:invertIfNegative val="0"/>
          <c:cat>
            <c:numRef>
              <c:f>'Future Needs'!$B$5:$B$67</c:f>
              <c:numCache>
                <c:formatCode>General</c:formatCode>
                <c:ptCount val="6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numCache>
            </c:numRef>
          </c:cat>
          <c:val>
            <c:numRef>
              <c:f>'Future Needs'!$AL$5:$AL$68</c:f>
              <c:numCache>
                <c:formatCode>"$"#,##0_);[Red]\("$"#,##0\)</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extLst>
            <c:ext xmlns:c16="http://schemas.microsoft.com/office/drawing/2014/chart" uri="{C3380CC4-5D6E-409C-BE32-E72D297353CC}">
              <c16:uniqueId val="{00000000-026C-4548-AD4B-539D8C0446E9}"/>
            </c:ext>
          </c:extLst>
        </c:ser>
        <c:dLbls>
          <c:showLegendKey val="0"/>
          <c:showVal val="0"/>
          <c:showCatName val="0"/>
          <c:showSerName val="0"/>
          <c:showPercent val="0"/>
          <c:showBubbleSize val="0"/>
        </c:dLbls>
        <c:gapWidth val="150"/>
        <c:overlap val="100"/>
        <c:axId val="473781104"/>
        <c:axId val="473775616"/>
      </c:barChart>
      <c:catAx>
        <c:axId val="47378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75" b="0" i="0" u="none" strike="noStrike" baseline="0">
                <a:solidFill>
                  <a:srgbClr val="000000"/>
                </a:solidFill>
                <a:latin typeface="Times New Roman"/>
                <a:ea typeface="Times New Roman"/>
                <a:cs typeface="Times New Roman"/>
              </a:defRPr>
            </a:pPr>
            <a:endParaRPr lang="en-US"/>
          </a:p>
        </c:txPr>
        <c:crossAx val="473775616"/>
        <c:crosses val="autoZero"/>
        <c:auto val="1"/>
        <c:lblAlgn val="ctr"/>
        <c:lblOffset val="100"/>
        <c:tickLblSkip val="1"/>
        <c:tickMarkSkip val="1"/>
        <c:noMultiLvlLbl val="0"/>
      </c:catAx>
      <c:valAx>
        <c:axId val="473775616"/>
        <c:scaling>
          <c:orientation val="minMax"/>
        </c:scaling>
        <c:delete val="0"/>
        <c:axPos val="l"/>
        <c:majorGridlines>
          <c:spPr>
            <a:ln w="3175">
              <a:solidFill>
                <a:srgbClr val="000000"/>
              </a:solidFill>
              <a:prstDash val="solid"/>
            </a:ln>
          </c:spPr>
        </c:majorGridlines>
        <c:numFmt formatCode="&quot;$&quot;#,##0_);[Red]\(&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1104"/>
        <c:crosses val="autoZero"/>
        <c:crossBetween val="between"/>
      </c:valAx>
      <c:spPr>
        <a:solidFill>
          <a:srgbClr val="C0C0C0"/>
        </a:solidFill>
        <a:ln w="12700">
          <a:solidFill>
            <a:srgbClr val="808080"/>
          </a:solidFill>
          <a:prstDash val="solid"/>
        </a:ln>
      </c:spPr>
    </c:plotArea>
    <c:legend>
      <c:legendPos val="r"/>
      <c:layout>
        <c:manualLayout>
          <c:xMode val="edge"/>
          <c:yMode val="edge"/>
          <c:x val="0.33861065953328273"/>
          <c:y val="0.95294188226471688"/>
          <c:w val="0.32405346858144501"/>
          <c:h val="4.6498599439775912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Gross Needs to Fund With Life Insurance</a:t>
            </a:r>
          </a:p>
        </c:rich>
      </c:tx>
      <c:layout>
        <c:manualLayout>
          <c:xMode val="edge"/>
          <c:yMode val="edge"/>
          <c:x val="0.19992944670534635"/>
          <c:y val="6.0617018305023139E-4"/>
        </c:manualLayout>
      </c:layout>
      <c:overlay val="0"/>
      <c:spPr>
        <a:noFill/>
        <a:ln w="25400">
          <a:noFill/>
        </a:ln>
      </c:spPr>
    </c:title>
    <c:autoTitleDeleted val="0"/>
    <c:view3D>
      <c:rotX val="0"/>
      <c:hPercent val="74"/>
      <c:rotY val="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4.4802945793685926E-2"/>
          <c:y val="6.7940220553797254E-2"/>
          <c:w val="0.94803033299439465"/>
          <c:h val="0.75739349700956737"/>
        </c:manualLayout>
      </c:layout>
      <c:bar3DChart>
        <c:barDir val="col"/>
        <c:grouping val="clustered"/>
        <c:varyColors val="0"/>
        <c:ser>
          <c:idx val="0"/>
          <c:order val="0"/>
          <c:spPr>
            <a:solidFill>
              <a:srgbClr val="8080FF"/>
            </a:solidFill>
            <a:ln w="12700">
              <a:solidFill>
                <a:srgbClr val="000000"/>
              </a:solidFill>
              <a:prstDash val="solid"/>
            </a:ln>
          </c:spPr>
          <c:invertIfNegative val="0"/>
          <c:cat>
            <c:strRef>
              <c:f>'Income Replacement Calculations'!$DH$6:$DH$19</c:f>
              <c:strCache>
                <c:ptCount val="14"/>
                <c:pt idx="0">
                  <c:v> </c:v>
                </c:pt>
                <c:pt idx="1">
                  <c:v> </c:v>
                </c:pt>
                <c:pt idx="2">
                  <c:v> </c:v>
                </c:pt>
                <c:pt idx="3">
                  <c:v> </c:v>
                </c:pt>
                <c:pt idx="4">
                  <c:v> </c:v>
                </c:pt>
                <c:pt idx="5">
                  <c:v> </c:v>
                </c:pt>
                <c:pt idx="6">
                  <c:v> </c:v>
                </c:pt>
                <c:pt idx="7">
                  <c:v> </c:v>
                </c:pt>
                <c:pt idx="8">
                  <c:v> </c:v>
                </c:pt>
                <c:pt idx="9">
                  <c:v> </c:v>
                </c:pt>
                <c:pt idx="10">
                  <c:v> </c:v>
                </c:pt>
                <c:pt idx="11">
                  <c:v> </c:v>
                </c:pt>
                <c:pt idx="12">
                  <c:v> </c:v>
                </c:pt>
                <c:pt idx="13">
                  <c:v>Replace Income</c:v>
                </c:pt>
              </c:strCache>
            </c:strRef>
          </c:cat>
          <c:val>
            <c:numRef>
              <c:f>'Income Replacement Calculations'!$DI$6:$DI$19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DA5D-410A-9673-F4B3B7AE4FB9}"/>
            </c:ext>
          </c:extLst>
        </c:ser>
        <c:dLbls>
          <c:showLegendKey val="0"/>
          <c:showVal val="0"/>
          <c:showCatName val="0"/>
          <c:showSerName val="0"/>
          <c:showPercent val="0"/>
          <c:showBubbleSize val="0"/>
        </c:dLbls>
        <c:gapWidth val="150"/>
        <c:shape val="box"/>
        <c:axId val="473781888"/>
        <c:axId val="473785808"/>
        <c:axId val="0"/>
      </c:bar3DChart>
      <c:catAx>
        <c:axId val="47378188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50" b="0" i="0" u="none" strike="noStrike" baseline="0">
                <a:solidFill>
                  <a:srgbClr val="000000"/>
                </a:solidFill>
                <a:latin typeface="Times New Roman"/>
                <a:ea typeface="Times New Roman"/>
                <a:cs typeface="Times New Roman"/>
              </a:defRPr>
            </a:pPr>
            <a:endParaRPr lang="en-US"/>
          </a:p>
        </c:txPr>
        <c:crossAx val="473785808"/>
        <c:crosses val="autoZero"/>
        <c:auto val="1"/>
        <c:lblAlgn val="ctr"/>
        <c:lblOffset val="100"/>
        <c:tickLblSkip val="1"/>
        <c:tickMarkSkip val="1"/>
        <c:noMultiLvlLbl val="0"/>
      </c:catAx>
      <c:valAx>
        <c:axId val="473785808"/>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1888"/>
        <c:crosses val="autoZero"/>
        <c:crossBetween val="between"/>
      </c:valAx>
      <c:spPr>
        <a:noFill/>
        <a:ln w="25400">
          <a:noFill/>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orientation="landscape" horizontalDpi="-3"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Needs vs. Resources</a:t>
            </a:r>
          </a:p>
        </c:rich>
      </c:tx>
      <c:layout>
        <c:manualLayout>
          <c:xMode val="edge"/>
          <c:yMode val="edge"/>
          <c:x val="0.33625336915569842"/>
          <c:y val="7.4612473216986233E-3"/>
        </c:manualLayout>
      </c:layout>
      <c:overlay val="0"/>
      <c:spPr>
        <a:noFill/>
        <a:ln w="25400">
          <a:noFill/>
        </a:ln>
      </c:spPr>
    </c:title>
    <c:autoTitleDeleted val="0"/>
    <c:plotArea>
      <c:layout>
        <c:manualLayout>
          <c:layoutTarget val="inner"/>
          <c:xMode val="edge"/>
          <c:yMode val="edge"/>
          <c:x val="7.8081470026954203E-2"/>
          <c:y val="8.3805211913169295E-2"/>
          <c:w val="0.9188823692543221"/>
          <c:h val="0.89703666408007676"/>
        </c:manualLayout>
      </c:layout>
      <c:bar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1-4A66-4439-9573-1EDF5E1C7C29}"/>
              </c:ext>
            </c:extLst>
          </c:dPt>
          <c:dPt>
            <c:idx val="1"/>
            <c:invertIfNegative val="0"/>
            <c:bubble3D val="0"/>
            <c:spPr>
              <a:solidFill>
                <a:srgbClr val="FFFFC0"/>
              </a:solidFill>
              <a:ln w="12700">
                <a:solidFill>
                  <a:srgbClr val="000000"/>
                </a:solidFill>
                <a:prstDash val="solid"/>
              </a:ln>
            </c:spPr>
            <c:extLst>
              <c:ext xmlns:c16="http://schemas.microsoft.com/office/drawing/2014/chart" uri="{C3380CC4-5D6E-409C-BE32-E72D297353CC}">
                <c16:uniqueId val="{00000003-4A66-4439-9573-1EDF5E1C7C29}"/>
              </c:ext>
            </c:extLst>
          </c:dPt>
          <c:dPt>
            <c:idx val="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5-4A66-4439-9573-1EDF5E1C7C29}"/>
              </c:ext>
            </c:extLst>
          </c:dPt>
          <c:dPt>
            <c:idx val="3"/>
            <c:invertIfNegative val="0"/>
            <c:bubble3D val="0"/>
            <c:spPr>
              <a:solidFill>
                <a:srgbClr val="A0E0E0"/>
              </a:solidFill>
              <a:ln w="12700">
                <a:solidFill>
                  <a:srgbClr val="000000"/>
                </a:solidFill>
                <a:prstDash val="solid"/>
              </a:ln>
            </c:spPr>
            <c:extLst>
              <c:ext xmlns:c16="http://schemas.microsoft.com/office/drawing/2014/chart" uri="{C3380CC4-5D6E-409C-BE32-E72D297353CC}">
                <c16:uniqueId val="{00000007-4A66-4439-9573-1EDF5E1C7C29}"/>
              </c:ext>
            </c:extLst>
          </c:dPt>
          <c:dLbls>
            <c:numFmt formatCode="\$#,##0_);[Red]\(\$#,##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'Current Needs'!$G$68:$G$72</c:f>
              <c:strCache>
                <c:ptCount val="5"/>
                <c:pt idx="0">
                  <c:v>Total Gross Capital Needed</c:v>
                </c:pt>
                <c:pt idx="1">
                  <c:v>Lump Sum Needs (Without income replacement)</c:v>
                </c:pt>
                <c:pt idx="2">
                  <c:v>Income Replacement</c:v>
                </c:pt>
                <c:pt idx="3">
                  <c:v>Resources Available</c:v>
                </c:pt>
                <c:pt idx="4">
                  <c:v>Net Life Insurance Needed</c:v>
                </c:pt>
              </c:strCache>
            </c:strRef>
          </c:cat>
          <c:val>
            <c:numRef>
              <c:f>'Current Needs'!$H$68:$H$72</c:f>
              <c:numCache>
                <c:formatCode>"$"#,##0</c:formatCode>
                <c:ptCount val="5"/>
                <c:pt idx="0">
                  <c:v>0</c:v>
                </c:pt>
                <c:pt idx="1">
                  <c:v>0</c:v>
                </c:pt>
                <c:pt idx="2">
                  <c:v>0</c:v>
                </c:pt>
                <c:pt idx="3">
                  <c:v>255</c:v>
                </c:pt>
                <c:pt idx="4">
                  <c:v>-255</c:v>
                </c:pt>
              </c:numCache>
            </c:numRef>
          </c:val>
          <c:extLst>
            <c:ext xmlns:c16="http://schemas.microsoft.com/office/drawing/2014/chart" uri="{C3380CC4-5D6E-409C-BE32-E72D297353CC}">
              <c16:uniqueId val="{00000008-4A66-4439-9573-1EDF5E1C7C29}"/>
            </c:ext>
          </c:extLst>
        </c:ser>
        <c:dLbls>
          <c:showLegendKey val="0"/>
          <c:showVal val="0"/>
          <c:showCatName val="0"/>
          <c:showSerName val="0"/>
          <c:showPercent val="0"/>
          <c:showBubbleSize val="0"/>
        </c:dLbls>
        <c:gapWidth val="150"/>
        <c:axId val="473781496"/>
        <c:axId val="473779144"/>
      </c:barChart>
      <c:catAx>
        <c:axId val="473781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473779144"/>
        <c:crosses val="autoZero"/>
        <c:auto val="1"/>
        <c:lblAlgn val="ctr"/>
        <c:lblOffset val="100"/>
        <c:tickLblSkip val="1"/>
        <c:tickMarkSkip val="1"/>
        <c:noMultiLvlLbl val="0"/>
      </c:catAx>
      <c:valAx>
        <c:axId val="473779144"/>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1496"/>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Lump Sum Needs</a:t>
            </a:r>
          </a:p>
        </c:rich>
      </c:tx>
      <c:layout>
        <c:manualLayout>
          <c:xMode val="edge"/>
          <c:yMode val="edge"/>
          <c:x val="0.28771987514611247"/>
          <c:y val="5.7601735929377158E-3"/>
        </c:manualLayout>
      </c:layout>
      <c:overlay val="0"/>
      <c:spPr>
        <a:noFill/>
        <a:ln w="25400">
          <a:noFill/>
        </a:ln>
      </c:spPr>
    </c:title>
    <c:autoTitleDeleted val="0"/>
    <c:plotArea>
      <c:layout>
        <c:manualLayout>
          <c:layoutTarget val="inner"/>
          <c:xMode val="edge"/>
          <c:yMode val="edge"/>
          <c:x val="5.4393649407200935E-2"/>
          <c:y val="5.7788923299061656E-2"/>
          <c:w val="0.60104849862772047"/>
          <c:h val="0.8977550915167577"/>
        </c:manualLayout>
      </c:layout>
      <c:barChart>
        <c:barDir val="col"/>
        <c:grouping val="stacked"/>
        <c:varyColors val="0"/>
        <c:ser>
          <c:idx val="11"/>
          <c:order val="0"/>
          <c:tx>
            <c:strRef>
              <c:f>'Current Needs'!$B$18</c:f>
              <c:strCache>
                <c:ptCount val="1"/>
                <c:pt idx="0">
                  <c:v> </c:v>
                </c:pt>
              </c:strCache>
            </c:strRef>
          </c:tx>
          <c:invertIfNegative val="0"/>
          <c:cat>
            <c:strLit>
              <c:ptCount val="1"/>
              <c:pt idx="0">
                <c:v>Cumulative</c:v>
              </c:pt>
            </c:strLit>
          </c:cat>
          <c:val>
            <c:numRef>
              <c:f>'Current Needs'!$J$18</c:f>
            </c:numRef>
          </c:val>
          <c:extLst>
            <c:ext xmlns:c16="http://schemas.microsoft.com/office/drawing/2014/chart" uri="{C3380CC4-5D6E-409C-BE32-E72D297353CC}">
              <c16:uniqueId val="{00000000-717A-41D9-A499-FBCFB556BA3C}"/>
            </c:ext>
          </c:extLst>
        </c:ser>
        <c:ser>
          <c:idx val="10"/>
          <c:order val="1"/>
          <c:tx>
            <c:strRef>
              <c:f>'Current Needs'!$B$17</c:f>
              <c:strCache>
                <c:ptCount val="1"/>
                <c:pt idx="0">
                  <c:v> </c:v>
                </c:pt>
              </c:strCache>
            </c:strRef>
          </c:tx>
          <c:invertIfNegative val="0"/>
          <c:cat>
            <c:strLit>
              <c:ptCount val="1"/>
              <c:pt idx="0">
                <c:v>Cumulative</c:v>
              </c:pt>
            </c:strLit>
          </c:cat>
          <c:val>
            <c:numRef>
              <c:f>'Current Needs'!$J$17</c:f>
            </c:numRef>
          </c:val>
          <c:extLst>
            <c:ext xmlns:c16="http://schemas.microsoft.com/office/drawing/2014/chart" uri="{C3380CC4-5D6E-409C-BE32-E72D297353CC}">
              <c16:uniqueId val="{00000001-717A-41D9-A499-FBCFB556BA3C}"/>
            </c:ext>
          </c:extLst>
        </c:ser>
        <c:ser>
          <c:idx val="9"/>
          <c:order val="2"/>
          <c:tx>
            <c:strRef>
              <c:f>'Current Needs'!$B$16</c:f>
              <c:strCache>
                <c:ptCount val="1"/>
                <c:pt idx="0">
                  <c:v> </c:v>
                </c:pt>
              </c:strCache>
            </c:strRef>
          </c:tx>
          <c:spPr>
            <a:solidFill>
              <a:srgbClr val="FF00FF"/>
            </a:solidFill>
            <a:ln w="12700">
              <a:solidFill>
                <a:srgbClr val="000000"/>
              </a:solidFill>
              <a:prstDash val="solid"/>
            </a:ln>
          </c:spPr>
          <c:invertIfNegative val="0"/>
          <c:cat>
            <c:strLit>
              <c:ptCount val="1"/>
              <c:pt idx="0">
                <c:v>Cumulative</c:v>
              </c:pt>
            </c:strLit>
          </c:cat>
          <c:val>
            <c:numRef>
              <c:f>'Current Needs'!$J$16</c:f>
              <c:numCache>
                <c:formatCode>"$"#,##0</c:formatCode>
                <c:ptCount val="1"/>
                <c:pt idx="0">
                  <c:v>0</c:v>
                </c:pt>
              </c:numCache>
            </c:numRef>
          </c:val>
          <c:extLst>
            <c:ext xmlns:c16="http://schemas.microsoft.com/office/drawing/2014/chart" uri="{C3380CC4-5D6E-409C-BE32-E72D297353CC}">
              <c16:uniqueId val="{00000002-717A-41D9-A499-FBCFB556BA3C}"/>
            </c:ext>
          </c:extLst>
        </c:ser>
        <c:ser>
          <c:idx val="8"/>
          <c:order val="3"/>
          <c:tx>
            <c:strRef>
              <c:f>'Current Needs'!$B$15</c:f>
              <c:strCache>
                <c:ptCount val="1"/>
                <c:pt idx="0">
                  <c:v> </c:v>
                </c:pt>
              </c:strCache>
            </c:strRef>
          </c:tx>
          <c:spPr>
            <a:solidFill>
              <a:srgbClr val="000080"/>
            </a:solidFill>
            <a:ln w="12700">
              <a:solidFill>
                <a:srgbClr val="000000"/>
              </a:solidFill>
              <a:prstDash val="solid"/>
            </a:ln>
          </c:spPr>
          <c:invertIfNegative val="0"/>
          <c:cat>
            <c:strLit>
              <c:ptCount val="1"/>
              <c:pt idx="0">
                <c:v>Cumulative</c:v>
              </c:pt>
            </c:strLit>
          </c:cat>
          <c:val>
            <c:numRef>
              <c:f>'Current Needs'!$J$15</c:f>
              <c:numCache>
                <c:formatCode>"$"#,##0</c:formatCode>
                <c:ptCount val="1"/>
                <c:pt idx="0">
                  <c:v>0</c:v>
                </c:pt>
              </c:numCache>
            </c:numRef>
          </c:val>
          <c:extLst>
            <c:ext xmlns:c16="http://schemas.microsoft.com/office/drawing/2014/chart" uri="{C3380CC4-5D6E-409C-BE32-E72D297353CC}">
              <c16:uniqueId val="{00000003-717A-41D9-A499-FBCFB556BA3C}"/>
            </c:ext>
          </c:extLst>
        </c:ser>
        <c:ser>
          <c:idx val="7"/>
          <c:order val="4"/>
          <c:tx>
            <c:strRef>
              <c:f>'Current Needs'!$B$14</c:f>
              <c:strCache>
                <c:ptCount val="1"/>
                <c:pt idx="0">
                  <c:v> </c:v>
                </c:pt>
              </c:strCache>
            </c:strRef>
          </c:tx>
          <c:spPr>
            <a:solidFill>
              <a:srgbClr val="C0C0FF"/>
            </a:solidFill>
            <a:ln w="12700">
              <a:solidFill>
                <a:srgbClr val="000000"/>
              </a:solidFill>
              <a:prstDash val="solid"/>
            </a:ln>
          </c:spPr>
          <c:invertIfNegative val="0"/>
          <c:cat>
            <c:strLit>
              <c:ptCount val="1"/>
              <c:pt idx="0">
                <c:v>Cumulative</c:v>
              </c:pt>
            </c:strLit>
          </c:cat>
          <c:val>
            <c:numRef>
              <c:f>'Current Needs'!$J$14</c:f>
              <c:numCache>
                <c:formatCode>"$"#,##0</c:formatCode>
                <c:ptCount val="1"/>
                <c:pt idx="0">
                  <c:v>0</c:v>
                </c:pt>
              </c:numCache>
            </c:numRef>
          </c:val>
          <c:extLst>
            <c:ext xmlns:c16="http://schemas.microsoft.com/office/drawing/2014/chart" uri="{C3380CC4-5D6E-409C-BE32-E72D297353CC}">
              <c16:uniqueId val="{00000004-717A-41D9-A499-FBCFB556BA3C}"/>
            </c:ext>
          </c:extLst>
        </c:ser>
        <c:ser>
          <c:idx val="6"/>
          <c:order val="5"/>
          <c:tx>
            <c:strRef>
              <c:f>'Current Needs'!$B$13</c:f>
              <c:strCache>
                <c:ptCount val="1"/>
                <c:pt idx="0">
                  <c:v>Lump Sum Amounts to Give Away to Others/Bequeaths/Charity:</c:v>
                </c:pt>
              </c:strCache>
            </c:strRef>
          </c:tx>
          <c:spPr>
            <a:solidFill>
              <a:srgbClr val="0080C0"/>
            </a:solidFill>
            <a:ln w="12700">
              <a:solidFill>
                <a:srgbClr val="000000"/>
              </a:solidFill>
              <a:prstDash val="solid"/>
            </a:ln>
          </c:spPr>
          <c:invertIfNegative val="0"/>
          <c:cat>
            <c:strLit>
              <c:ptCount val="1"/>
              <c:pt idx="0">
                <c:v>Cumulative</c:v>
              </c:pt>
            </c:strLit>
          </c:cat>
          <c:val>
            <c:numRef>
              <c:f>'Current Needs'!$J$13</c:f>
              <c:numCache>
                <c:formatCode>"$"#,##0</c:formatCode>
                <c:ptCount val="1"/>
                <c:pt idx="0">
                  <c:v>0</c:v>
                </c:pt>
              </c:numCache>
            </c:numRef>
          </c:val>
          <c:extLst>
            <c:ext xmlns:c16="http://schemas.microsoft.com/office/drawing/2014/chart" uri="{C3380CC4-5D6E-409C-BE32-E72D297353CC}">
              <c16:uniqueId val="{00000005-717A-41D9-A499-FBCFB556BA3C}"/>
            </c:ext>
          </c:extLst>
        </c:ser>
        <c:ser>
          <c:idx val="5"/>
          <c:order val="6"/>
          <c:tx>
            <c:strRef>
              <c:f>'Current Needs'!$B$12</c:f>
              <c:strCache>
                <c:ptCount val="1"/>
                <c:pt idx="0">
                  <c:v>Lump Sum Needed to Cover Estate Taxes:</c:v>
                </c:pt>
              </c:strCache>
            </c:strRef>
          </c:tx>
          <c:spPr>
            <a:solidFill>
              <a:srgbClr val="FF8080"/>
            </a:solidFill>
            <a:ln w="12700">
              <a:solidFill>
                <a:srgbClr val="000000"/>
              </a:solidFill>
              <a:prstDash val="solid"/>
            </a:ln>
          </c:spPr>
          <c:invertIfNegative val="0"/>
          <c:cat>
            <c:strLit>
              <c:ptCount val="1"/>
              <c:pt idx="0">
                <c:v>Cumulative</c:v>
              </c:pt>
            </c:strLit>
          </c:cat>
          <c:val>
            <c:numRef>
              <c:f>'Current Needs'!$J$12</c:f>
              <c:numCache>
                <c:formatCode>"$"#,##0</c:formatCode>
                <c:ptCount val="1"/>
                <c:pt idx="0">
                  <c:v>0</c:v>
                </c:pt>
              </c:numCache>
            </c:numRef>
          </c:val>
          <c:extLst>
            <c:ext xmlns:c16="http://schemas.microsoft.com/office/drawing/2014/chart" uri="{C3380CC4-5D6E-409C-BE32-E72D297353CC}">
              <c16:uniqueId val="{00000006-717A-41D9-A499-FBCFB556BA3C}"/>
            </c:ext>
          </c:extLst>
        </c:ser>
        <c:ser>
          <c:idx val="4"/>
          <c:order val="7"/>
          <c:tx>
            <c:strRef>
              <c:f>'Current Needs'!$B$11</c:f>
              <c:strCache>
                <c:ptCount val="1"/>
                <c:pt idx="0">
                  <c:v>Lump Sum Needed to Pay Off All Debts:</c:v>
                </c:pt>
              </c:strCache>
            </c:strRef>
          </c:tx>
          <c:spPr>
            <a:solidFill>
              <a:srgbClr val="600080"/>
            </a:solidFill>
            <a:ln w="12700">
              <a:solidFill>
                <a:srgbClr val="000000"/>
              </a:solidFill>
              <a:prstDash val="solid"/>
            </a:ln>
          </c:spPr>
          <c:invertIfNegative val="0"/>
          <c:cat>
            <c:strLit>
              <c:ptCount val="1"/>
              <c:pt idx="0">
                <c:v>Cumulative</c:v>
              </c:pt>
            </c:strLit>
          </c:cat>
          <c:val>
            <c:numRef>
              <c:f>'Current Needs'!$J$11</c:f>
              <c:numCache>
                <c:formatCode>"$"#,##0</c:formatCode>
                <c:ptCount val="1"/>
                <c:pt idx="0">
                  <c:v>0</c:v>
                </c:pt>
              </c:numCache>
            </c:numRef>
          </c:val>
          <c:extLst>
            <c:ext xmlns:c16="http://schemas.microsoft.com/office/drawing/2014/chart" uri="{C3380CC4-5D6E-409C-BE32-E72D297353CC}">
              <c16:uniqueId val="{00000007-717A-41D9-A499-FBCFB556BA3C}"/>
            </c:ext>
          </c:extLst>
        </c:ser>
        <c:ser>
          <c:idx val="3"/>
          <c:order val="8"/>
          <c:tx>
            <c:strRef>
              <c:f>'Current Needs'!$B$10</c:f>
              <c:strCache>
                <c:ptCount val="1"/>
                <c:pt idx="0">
                  <c:v>Lump Sum Needed for Burial/Funeral/Medical and Other Final Expenses:</c:v>
                </c:pt>
              </c:strCache>
            </c:strRef>
          </c:tx>
          <c:spPr>
            <a:solidFill>
              <a:srgbClr val="A0E0E0"/>
            </a:solidFill>
            <a:ln w="12700">
              <a:solidFill>
                <a:srgbClr val="000000"/>
              </a:solidFill>
              <a:prstDash val="solid"/>
            </a:ln>
          </c:spPr>
          <c:invertIfNegative val="0"/>
          <c:cat>
            <c:strLit>
              <c:ptCount val="1"/>
              <c:pt idx="0">
                <c:v>Cumulative</c:v>
              </c:pt>
            </c:strLit>
          </c:cat>
          <c:val>
            <c:numRef>
              <c:f>'Current Needs'!$J$10</c:f>
              <c:numCache>
                <c:formatCode>"$"#,##0</c:formatCode>
                <c:ptCount val="1"/>
                <c:pt idx="0">
                  <c:v>0</c:v>
                </c:pt>
              </c:numCache>
            </c:numRef>
          </c:val>
          <c:extLst>
            <c:ext xmlns:c16="http://schemas.microsoft.com/office/drawing/2014/chart" uri="{C3380CC4-5D6E-409C-BE32-E72D297353CC}">
              <c16:uniqueId val="{00000008-717A-41D9-A499-FBCFB556BA3C}"/>
            </c:ext>
          </c:extLst>
        </c:ser>
        <c:ser>
          <c:idx val="2"/>
          <c:order val="9"/>
          <c:tx>
            <c:strRef>
              <c:f>'Current Needs'!$B$9</c:f>
              <c:strCache>
                <c:ptCount val="1"/>
                <c:pt idx="0">
                  <c:v>Lump Sum Immediate Cash Needs:</c:v>
                </c:pt>
              </c:strCache>
            </c:strRef>
          </c:tx>
          <c:spPr>
            <a:solidFill>
              <a:srgbClr val="FFFFC0"/>
            </a:solidFill>
            <a:ln w="12700">
              <a:solidFill>
                <a:srgbClr val="000000"/>
              </a:solidFill>
              <a:prstDash val="solid"/>
            </a:ln>
          </c:spPr>
          <c:invertIfNegative val="0"/>
          <c:val>
            <c:numRef>
              <c:f>'Current Needs'!$J$9</c:f>
              <c:numCache>
                <c:formatCode>"$"#,##0</c:formatCode>
                <c:ptCount val="1"/>
                <c:pt idx="0">
                  <c:v>0</c:v>
                </c:pt>
              </c:numCache>
            </c:numRef>
          </c:val>
          <c:extLst>
            <c:ext xmlns:c16="http://schemas.microsoft.com/office/drawing/2014/chart" uri="{C3380CC4-5D6E-409C-BE32-E72D297353CC}">
              <c16:uniqueId val="{00000009-717A-41D9-A499-FBCFB556BA3C}"/>
            </c:ext>
          </c:extLst>
        </c:ser>
        <c:ser>
          <c:idx val="1"/>
          <c:order val="10"/>
          <c:tx>
            <c:strRef>
              <c:f>'Current Needs'!$B$8</c:f>
              <c:strCache>
                <c:ptCount val="1"/>
                <c:pt idx="0">
                  <c:v>Lump Sum Needed for Cash Reserve After Everything Else is Paid For:</c:v>
                </c:pt>
              </c:strCache>
            </c:strRef>
          </c:tx>
          <c:spPr>
            <a:solidFill>
              <a:srgbClr val="802060"/>
            </a:solidFill>
            <a:ln w="12700">
              <a:solidFill>
                <a:srgbClr val="000000"/>
              </a:solidFill>
              <a:prstDash val="solid"/>
            </a:ln>
          </c:spPr>
          <c:invertIfNegative val="0"/>
          <c:val>
            <c:numRef>
              <c:f>'Current Needs'!$J$8</c:f>
              <c:numCache>
                <c:formatCode>"$"#,##0</c:formatCode>
                <c:ptCount val="1"/>
                <c:pt idx="0">
                  <c:v>0</c:v>
                </c:pt>
              </c:numCache>
            </c:numRef>
          </c:val>
          <c:extLst>
            <c:ext xmlns:c16="http://schemas.microsoft.com/office/drawing/2014/chart" uri="{C3380CC4-5D6E-409C-BE32-E72D297353CC}">
              <c16:uniqueId val="{0000000A-717A-41D9-A499-FBCFB556BA3C}"/>
            </c:ext>
          </c:extLst>
        </c:ser>
        <c:ser>
          <c:idx val="0"/>
          <c:order val="11"/>
          <c:tx>
            <c:strRef>
              <c:f>'Current Needs'!$B$7</c:f>
              <c:strCache>
                <c:ptCount val="1"/>
                <c:pt idx="0">
                  <c:v>Lump Sum Needed Today to Pay Off Mortgage(s):</c:v>
                </c:pt>
              </c:strCache>
            </c:strRef>
          </c:tx>
          <c:spPr>
            <a:solidFill>
              <a:srgbClr val="8080FF"/>
            </a:solidFill>
            <a:ln w="12700">
              <a:solidFill>
                <a:srgbClr val="000000"/>
              </a:solidFill>
              <a:prstDash val="solid"/>
            </a:ln>
          </c:spPr>
          <c:invertIfNegative val="0"/>
          <c:cat>
            <c:strLit>
              <c:ptCount val="1"/>
              <c:pt idx="0">
                <c:v> </c:v>
              </c:pt>
            </c:strLit>
          </c:cat>
          <c:val>
            <c:numRef>
              <c:f>'Current Needs'!$J$7</c:f>
              <c:numCache>
                <c:formatCode>"$"#,##0</c:formatCode>
                <c:ptCount val="1"/>
                <c:pt idx="0">
                  <c:v>0</c:v>
                </c:pt>
              </c:numCache>
            </c:numRef>
          </c:val>
          <c:extLst>
            <c:ext xmlns:c16="http://schemas.microsoft.com/office/drawing/2014/chart" uri="{C3380CC4-5D6E-409C-BE32-E72D297353CC}">
              <c16:uniqueId val="{0000000B-717A-41D9-A499-FBCFB556BA3C}"/>
            </c:ext>
          </c:extLst>
        </c:ser>
        <c:dLbls>
          <c:showLegendKey val="0"/>
          <c:showVal val="0"/>
          <c:showCatName val="0"/>
          <c:showSerName val="0"/>
          <c:showPercent val="0"/>
          <c:showBubbleSize val="0"/>
        </c:dLbls>
        <c:gapWidth val="150"/>
        <c:overlap val="100"/>
        <c:axId val="473782280"/>
        <c:axId val="473782672"/>
      </c:barChart>
      <c:catAx>
        <c:axId val="473782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Times New Roman"/>
                <a:ea typeface="Times New Roman"/>
                <a:cs typeface="Times New Roman"/>
              </a:defRPr>
            </a:pPr>
            <a:endParaRPr lang="en-US"/>
          </a:p>
        </c:txPr>
        <c:crossAx val="473782672"/>
        <c:crosses val="autoZero"/>
        <c:auto val="1"/>
        <c:lblAlgn val="ctr"/>
        <c:lblOffset val="100"/>
        <c:tickLblSkip val="1"/>
        <c:tickMarkSkip val="1"/>
        <c:noMultiLvlLbl val="0"/>
      </c:catAx>
      <c:valAx>
        <c:axId val="473782672"/>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2280"/>
        <c:crosses val="autoZero"/>
        <c:crossBetween val="between"/>
      </c:valAx>
      <c:spPr>
        <a:solidFill>
          <a:srgbClr val="C0C0C0"/>
        </a:solidFill>
        <a:ln w="12700">
          <a:solidFill>
            <a:srgbClr val="808080"/>
          </a:solidFill>
          <a:prstDash val="solid"/>
        </a:ln>
      </c:spPr>
    </c:plotArea>
    <c:legend>
      <c:legendPos val="r"/>
      <c:layout>
        <c:manualLayout>
          <c:xMode val="edge"/>
          <c:yMode val="edge"/>
          <c:x val="0.66666780884698662"/>
          <c:y val="1.0917030567685589E-2"/>
          <c:w val="0.31754440368764547"/>
          <c:h val="0.9825327510916996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cap="small" baseline="0">
                <a:solidFill>
                  <a:srgbClr val="000000"/>
                </a:solidFill>
                <a:latin typeface="Times New Roman"/>
                <a:ea typeface="Times New Roman"/>
                <a:cs typeface="Times New Roman"/>
              </a:defRPr>
            </a:pPr>
            <a:r>
              <a:rPr lang="en-US" sz="1400" cap="small" baseline="0"/>
              <a:t>Resources Available</a:t>
            </a:r>
          </a:p>
        </c:rich>
      </c:tx>
      <c:layout>
        <c:manualLayout>
          <c:xMode val="edge"/>
          <c:yMode val="edge"/>
          <c:x val="0.35112307882098204"/>
          <c:y val="4.5292595613667718E-4"/>
        </c:manualLayout>
      </c:layout>
      <c:overlay val="0"/>
      <c:spPr>
        <a:noFill/>
        <a:ln w="25400">
          <a:noFill/>
        </a:ln>
      </c:spPr>
    </c:title>
    <c:autoTitleDeleted val="0"/>
    <c:plotArea>
      <c:layout>
        <c:manualLayout>
          <c:layoutTarget val="inner"/>
          <c:xMode val="edge"/>
          <c:yMode val="edge"/>
          <c:x val="7.1803914291602502E-2"/>
          <c:y val="7.888899108549742E-2"/>
          <c:w val="0.891591095683542"/>
          <c:h val="0.61734745744250841"/>
        </c:manualLayout>
      </c:layout>
      <c:barChart>
        <c:barDir val="col"/>
        <c:grouping val="stacked"/>
        <c:varyColors val="0"/>
        <c:ser>
          <c:idx val="0"/>
          <c:order val="0"/>
          <c:spPr>
            <a:solidFill>
              <a:srgbClr val="8080FF"/>
            </a:solidFill>
            <a:ln w="12700">
              <a:solidFill>
                <a:srgbClr val="000000"/>
              </a:solidFill>
              <a:prstDash val="solid"/>
            </a:ln>
          </c:spPr>
          <c:invertIfNegative val="0"/>
          <c:dPt>
            <c:idx val="1"/>
            <c:invertIfNegative val="0"/>
            <c:bubble3D val="0"/>
            <c:spPr>
              <a:solidFill>
                <a:srgbClr val="600080"/>
              </a:solidFill>
              <a:ln w="12700">
                <a:solidFill>
                  <a:srgbClr val="000000"/>
                </a:solidFill>
                <a:prstDash val="solid"/>
              </a:ln>
            </c:spPr>
            <c:extLst>
              <c:ext xmlns:c16="http://schemas.microsoft.com/office/drawing/2014/chart" uri="{C3380CC4-5D6E-409C-BE32-E72D297353CC}">
                <c16:uniqueId val="{00000001-7F5A-4E4A-9EA4-5BE7A8A8EBB3}"/>
              </c:ext>
            </c:extLst>
          </c:dPt>
          <c:dPt>
            <c:idx val="2"/>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3-7F5A-4E4A-9EA4-5BE7A8A8EBB3}"/>
              </c:ext>
            </c:extLst>
          </c:dPt>
          <c:dPt>
            <c:idx val="3"/>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5-7F5A-4E4A-9EA4-5BE7A8A8EBB3}"/>
              </c:ext>
            </c:extLst>
          </c:dPt>
          <c:dPt>
            <c:idx val="4"/>
            <c:invertIfNegative val="0"/>
            <c:bubble3D val="0"/>
            <c:spPr>
              <a:solidFill>
                <a:srgbClr val="A0E0E0"/>
              </a:solidFill>
              <a:ln w="12700">
                <a:solidFill>
                  <a:srgbClr val="000000"/>
                </a:solidFill>
                <a:prstDash val="solid"/>
              </a:ln>
            </c:spPr>
            <c:extLst>
              <c:ext xmlns:c16="http://schemas.microsoft.com/office/drawing/2014/chart" uri="{C3380CC4-5D6E-409C-BE32-E72D297353CC}">
                <c16:uniqueId val="{00000007-7F5A-4E4A-9EA4-5BE7A8A8EBB3}"/>
              </c:ext>
            </c:extLst>
          </c:dPt>
          <c:dPt>
            <c:idx val="5"/>
            <c:invertIfNegative val="0"/>
            <c:bubble3D val="0"/>
            <c:spPr>
              <a:solidFill>
                <a:srgbClr val="C0C0FF"/>
              </a:solidFill>
              <a:ln w="12700">
                <a:solidFill>
                  <a:srgbClr val="000000"/>
                </a:solidFill>
                <a:prstDash val="solid"/>
              </a:ln>
            </c:spPr>
            <c:extLst>
              <c:ext xmlns:c16="http://schemas.microsoft.com/office/drawing/2014/chart" uri="{C3380CC4-5D6E-409C-BE32-E72D297353CC}">
                <c16:uniqueId val="{00000009-7F5A-4E4A-9EA4-5BE7A8A8EBB3}"/>
              </c:ext>
            </c:extLst>
          </c:dPt>
          <c:dPt>
            <c:idx val="6"/>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B-7F5A-4E4A-9EA4-5BE7A8A8EBB3}"/>
              </c:ext>
            </c:extLst>
          </c:dPt>
          <c:dPt>
            <c:idx val="7"/>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D-7F5A-4E4A-9EA4-5BE7A8A8EBB3}"/>
              </c:ext>
            </c:extLst>
          </c:dPt>
          <c:dPt>
            <c:idx val="8"/>
            <c:invertIfNegative val="0"/>
            <c:bubble3D val="0"/>
            <c:spPr>
              <a:solidFill>
                <a:srgbClr val="802060"/>
              </a:solidFill>
              <a:ln w="12700">
                <a:solidFill>
                  <a:srgbClr val="000000"/>
                </a:solidFill>
                <a:prstDash val="solid"/>
              </a:ln>
            </c:spPr>
            <c:extLst>
              <c:ext xmlns:c16="http://schemas.microsoft.com/office/drawing/2014/chart" uri="{C3380CC4-5D6E-409C-BE32-E72D297353CC}">
                <c16:uniqueId val="{0000000F-7F5A-4E4A-9EA4-5BE7A8A8EBB3}"/>
              </c:ext>
            </c:extLst>
          </c:dPt>
          <c:cat>
            <c:strRef>
              <c:f>Input!$G$45:$G$53</c:f>
              <c:strCache>
                <c:ptCount val="9"/>
                <c:pt idx="0">
                  <c:v>Social Security Lump Sum ($225)</c:v>
                </c:pt>
                <c:pt idx="1">
                  <c:v>Pension Lump Sum Payouts</c:v>
                </c:pt>
                <c:pt idx="2">
                  <c:v>Non-Qualified Investments</c:v>
                </c:pt>
                <c:pt idx="3">
                  <c:v>Liquidated Business Interests</c:v>
                </c:pt>
                <c:pt idx="4">
                  <c:v>IRA/Other Retirement Plans</c:v>
                </c:pt>
                <c:pt idx="5">
                  <c:v>Personal Life Insurance Policies</c:v>
                </c:pt>
                <c:pt idx="6">
                  <c:v>Employer Life Insurance</c:v>
                </c:pt>
                <c:pt idx="7">
                  <c:v>Business Life Insurance</c:v>
                </c:pt>
                <c:pt idx="8">
                  <c:v>Other Liquid Assets</c:v>
                </c:pt>
              </c:strCache>
            </c:strRef>
          </c:cat>
          <c:val>
            <c:numRef>
              <c:f>Input!$F$45:$F$53</c:f>
              <c:numCache>
                <c:formatCode>"$"#,##0</c:formatCode>
                <c:ptCount val="9"/>
                <c:pt idx="0">
                  <c:v>255</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7F5A-4E4A-9EA4-5BE7A8A8EBB3}"/>
            </c:ext>
          </c:extLst>
        </c:ser>
        <c:dLbls>
          <c:showLegendKey val="0"/>
          <c:showVal val="0"/>
          <c:showCatName val="0"/>
          <c:showSerName val="0"/>
          <c:showPercent val="0"/>
          <c:showBubbleSize val="0"/>
        </c:dLbls>
        <c:gapWidth val="150"/>
        <c:overlap val="100"/>
        <c:axId val="473784240"/>
        <c:axId val="473784632"/>
      </c:barChart>
      <c:catAx>
        <c:axId val="47378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nchor="ctr" anchorCtr="1"/>
          <a:lstStyle/>
          <a:p>
            <a:pPr>
              <a:defRPr sz="700" b="0" i="0" u="none" strike="noStrike" baseline="0">
                <a:solidFill>
                  <a:srgbClr val="000000"/>
                </a:solidFill>
                <a:latin typeface="Times New Roman"/>
                <a:ea typeface="Times New Roman"/>
                <a:cs typeface="Times New Roman"/>
              </a:defRPr>
            </a:pPr>
            <a:endParaRPr lang="en-US"/>
          </a:p>
        </c:txPr>
        <c:crossAx val="473784632"/>
        <c:crosses val="autoZero"/>
        <c:auto val="1"/>
        <c:lblAlgn val="ctr"/>
        <c:lblOffset val="100"/>
        <c:tickLblSkip val="1"/>
        <c:tickMarkSkip val="1"/>
        <c:noMultiLvlLbl val="0"/>
      </c:catAx>
      <c:valAx>
        <c:axId val="473784632"/>
        <c:scaling>
          <c:orientation val="minMax"/>
        </c:scaling>
        <c:delete val="0"/>
        <c:axPos val="l"/>
        <c:majorGridlines>
          <c:spPr>
            <a:ln w="3175">
              <a:solidFill>
                <a:srgbClr val="000000"/>
              </a:solidFill>
              <a:prstDash val="solid"/>
            </a:ln>
          </c:spPr>
        </c:majorGridlines>
        <c:numFmt formatCode="&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473784240"/>
        <c:crosses val="autoZero"/>
        <c:crossBetween val="between"/>
      </c:valAx>
      <c:spPr>
        <a:solidFill>
          <a:srgbClr val="C0C0C0"/>
        </a:solidFill>
        <a:ln w="12700">
          <a:solidFill>
            <a:srgbClr val="808080"/>
          </a:solidFill>
          <a:prstDash val="solid"/>
        </a:ln>
      </c:spPr>
    </c:plotArea>
    <c:plotVisOnly val="1"/>
    <c:dispBlanksAs val="gap"/>
    <c:showDLblsOverMax val="0"/>
  </c:chart>
  <c:spPr>
    <a:gradFill flip="none" rotWithShape="1">
      <a:gsLst>
        <a:gs pos="12000">
          <a:schemeClr val="accent5">
            <a:lumMod val="0"/>
            <a:lumOff val="100000"/>
          </a:schemeClr>
        </a:gs>
        <a:gs pos="100000">
          <a:schemeClr val="accent5">
            <a:lumMod val="100000"/>
          </a:schemeClr>
        </a:gs>
      </a:gsLst>
      <a:path path="circle">
        <a:fillToRect l="50000" t="-80000" r="50000" b="180000"/>
      </a:path>
      <a:tileRect/>
    </a:gradFill>
    <a:ln w="25400">
      <a:solidFill>
        <a:schemeClr val="accent5">
          <a:lumMod val="40000"/>
          <a:lumOff val="60000"/>
        </a:schemeClr>
      </a:solidFill>
      <a:prstDash val="solid"/>
    </a:ln>
    <a:effectLst>
      <a:glow rad="101600">
        <a:schemeClr val="accent1">
          <a:alpha val="40000"/>
        </a:schemeClr>
      </a:glow>
      <a:outerShdw blurRad="50800" dist="38100" dir="18900000" algn="bl" rotWithShape="0">
        <a:schemeClr val="accent5">
          <a:lumMod val="40000"/>
          <a:lumOff val="60000"/>
          <a:alpha val="40000"/>
        </a:schemeClr>
      </a:outerShdw>
    </a:effectLst>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2" r="0.75000000000000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323850</xdr:colOff>
      <xdr:row>80</xdr:row>
      <xdr:rowOff>38100</xdr:rowOff>
    </xdr:from>
    <xdr:to>
      <xdr:col>13</xdr:col>
      <xdr:colOff>152400</xdr:colOff>
      <xdr:row>111</xdr:row>
      <xdr:rowOff>38100</xdr:rowOff>
    </xdr:to>
    <xdr:graphicFrame macro="">
      <xdr:nvGraphicFramePr>
        <xdr:cNvPr id="5179" name="Chart 2">
          <a:extLst>
            <a:ext uri="{FF2B5EF4-FFF2-40B4-BE49-F238E27FC236}">
              <a16:creationId xmlns:a16="http://schemas.microsoft.com/office/drawing/2014/main" id="{00000000-0008-0000-0100-00003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113</xdr:row>
      <xdr:rowOff>38100</xdr:rowOff>
    </xdr:from>
    <xdr:to>
      <xdr:col>13</xdr:col>
      <xdr:colOff>190500</xdr:colOff>
      <xdr:row>145</xdr:row>
      <xdr:rowOff>57150</xdr:rowOff>
    </xdr:to>
    <xdr:graphicFrame macro="">
      <xdr:nvGraphicFramePr>
        <xdr:cNvPr id="5180" name="Chart 16">
          <a:extLst>
            <a:ext uri="{FF2B5EF4-FFF2-40B4-BE49-F238E27FC236}">
              <a16:creationId xmlns:a16="http://schemas.microsoft.com/office/drawing/2014/main" id="{00000000-0008-0000-0100-00003C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146</xdr:row>
      <xdr:rowOff>152400</xdr:rowOff>
    </xdr:from>
    <xdr:to>
      <xdr:col>13</xdr:col>
      <xdr:colOff>247650</xdr:colOff>
      <xdr:row>176</xdr:row>
      <xdr:rowOff>0</xdr:rowOff>
    </xdr:to>
    <xdr:graphicFrame macro="">
      <xdr:nvGraphicFramePr>
        <xdr:cNvPr id="5181" name="Chart 22">
          <a:extLst>
            <a:ext uri="{FF2B5EF4-FFF2-40B4-BE49-F238E27FC236}">
              <a16:creationId xmlns:a16="http://schemas.microsoft.com/office/drawing/2014/main" id="{00000000-0008-0000-0100-00003D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177</xdr:row>
      <xdr:rowOff>114300</xdr:rowOff>
    </xdr:from>
    <xdr:to>
      <xdr:col>13</xdr:col>
      <xdr:colOff>228600</xdr:colOff>
      <xdr:row>206</xdr:row>
      <xdr:rowOff>152400</xdr:rowOff>
    </xdr:to>
    <xdr:graphicFrame macro="">
      <xdr:nvGraphicFramePr>
        <xdr:cNvPr id="5182" name="Chart 23">
          <a:extLst>
            <a:ext uri="{FF2B5EF4-FFF2-40B4-BE49-F238E27FC236}">
              <a16:creationId xmlns:a16="http://schemas.microsoft.com/office/drawing/2014/main" id="{00000000-0008-0000-0100-00003E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330201</xdr:colOff>
      <xdr:row>208</xdr:row>
      <xdr:rowOff>101600</xdr:rowOff>
    </xdr:from>
    <xdr:to>
      <xdr:col>13</xdr:col>
      <xdr:colOff>222251</xdr:colOff>
      <xdr:row>238</xdr:row>
      <xdr:rowOff>53975</xdr:rowOff>
    </xdr:to>
    <xdr:graphicFrame macro="">
      <xdr:nvGraphicFramePr>
        <xdr:cNvPr id="5183" name="Chart 24">
          <a:extLst>
            <a:ext uri="{FF2B5EF4-FFF2-40B4-BE49-F238E27FC236}">
              <a16:creationId xmlns:a16="http://schemas.microsoft.com/office/drawing/2014/main" id="{00000000-0008-0000-0100-00003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130548</xdr:colOff>
      <xdr:row>41</xdr:row>
      <xdr:rowOff>131669</xdr:rowOff>
    </xdr:from>
    <xdr:to>
      <xdr:col>8</xdr:col>
      <xdr:colOff>502023</xdr:colOff>
      <xdr:row>70</xdr:row>
      <xdr:rowOff>53787</xdr:rowOff>
    </xdr:to>
    <xdr:graphicFrame macro="">
      <xdr:nvGraphicFramePr>
        <xdr:cNvPr id="1054" name="Chart 2">
          <a:extLst>
            <a:ext uri="{FF2B5EF4-FFF2-40B4-BE49-F238E27FC236}">
              <a16:creationId xmlns:a16="http://schemas.microsoft.com/office/drawing/2014/main" id="{00000000-0008-0000-0200-00001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134471</xdr:colOff>
      <xdr:row>71</xdr:row>
      <xdr:rowOff>8966</xdr:rowOff>
    </xdr:from>
    <xdr:to>
      <xdr:col>8</xdr:col>
      <xdr:colOff>510988</xdr:colOff>
      <xdr:row>90</xdr:row>
      <xdr:rowOff>75640</xdr:rowOff>
    </xdr:to>
    <xdr:graphicFrame macro="">
      <xdr:nvGraphicFramePr>
        <xdr:cNvPr id="1055" name="Chart 3">
          <a:extLst>
            <a:ext uri="{FF2B5EF4-FFF2-40B4-BE49-F238E27FC236}">
              <a16:creationId xmlns:a16="http://schemas.microsoft.com/office/drawing/2014/main" id="{00000000-0008-0000-0200-00001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91</xdr:row>
      <xdr:rowOff>122704</xdr:rowOff>
    </xdr:from>
    <xdr:to>
      <xdr:col>8</xdr:col>
      <xdr:colOff>523874</xdr:colOff>
      <xdr:row>120</xdr:row>
      <xdr:rowOff>76200</xdr:rowOff>
    </xdr:to>
    <xdr:graphicFrame macro="">
      <xdr:nvGraphicFramePr>
        <xdr:cNvPr id="1056" name="Chart 4">
          <a:extLst>
            <a:ext uri="{FF2B5EF4-FFF2-40B4-BE49-F238E27FC236}">
              <a16:creationId xmlns:a16="http://schemas.microsoft.com/office/drawing/2014/main" id="{00000000-0008-0000-0200-00002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121</xdr:row>
      <xdr:rowOff>57150</xdr:rowOff>
    </xdr:from>
    <xdr:to>
      <xdr:col>8</xdr:col>
      <xdr:colOff>533400</xdr:colOff>
      <xdr:row>140</xdr:row>
      <xdr:rowOff>28576</xdr:rowOff>
    </xdr:to>
    <xdr:graphicFrame macro="">
      <xdr:nvGraphicFramePr>
        <xdr:cNvPr id="1057" name="Chart 6">
          <a:extLst>
            <a:ext uri="{FF2B5EF4-FFF2-40B4-BE49-F238E27FC236}">
              <a16:creationId xmlns:a16="http://schemas.microsoft.com/office/drawing/2014/main" id="{00000000-0008-0000-0200-00002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165847</xdr:colOff>
      <xdr:row>142</xdr:row>
      <xdr:rowOff>10644</xdr:rowOff>
    </xdr:from>
    <xdr:to>
      <xdr:col>8</xdr:col>
      <xdr:colOff>495300</xdr:colOff>
      <xdr:row>180</xdr:row>
      <xdr:rowOff>76199</xdr:rowOff>
    </xdr:to>
    <xdr:graphicFrame macro="">
      <xdr:nvGraphicFramePr>
        <xdr:cNvPr id="6" name="Chart 4">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571500</xdr:colOff>
      <xdr:row>176</xdr:row>
      <xdr:rowOff>76200</xdr:rowOff>
    </xdr:from>
    <xdr:to>
      <xdr:col>8</xdr:col>
      <xdr:colOff>261363</xdr:colOff>
      <xdr:row>179</xdr:row>
      <xdr:rowOff>133862</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62000" y="30924500"/>
          <a:ext cx="4922263" cy="552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6">
                  <a:lumMod val="50000"/>
                </a:schemeClr>
              </a:solidFill>
              <a:latin typeface="Times New Roman" pitchFamily="18" charset="0"/>
              <a:cs typeface="Times New Roman" pitchFamily="18" charset="0"/>
            </a:rPr>
            <a:t>Current Income Replacement Needs</a:t>
          </a:r>
          <a:r>
            <a:rPr lang="en-US" sz="1100" b="1">
              <a:latin typeface="Times New Roman" pitchFamily="18" charset="0"/>
              <a:cs typeface="Times New Roman" pitchFamily="18" charset="0"/>
            </a:rPr>
            <a:t>	</a:t>
          </a:r>
          <a:r>
            <a:rPr lang="en-US" sz="1100" b="1">
              <a:solidFill>
                <a:srgbClr val="FF0000"/>
              </a:solidFill>
              <a:latin typeface="Times New Roman" pitchFamily="18" charset="0"/>
              <a:cs typeface="Times New Roman" pitchFamily="18" charset="0"/>
            </a:rPr>
            <a:t>Additional</a:t>
          </a:r>
          <a:r>
            <a:rPr lang="en-US" sz="1100" b="1" baseline="0">
              <a:solidFill>
                <a:srgbClr val="FF0000"/>
              </a:solidFill>
              <a:latin typeface="Times New Roman" pitchFamily="18" charset="0"/>
              <a:cs typeface="Times New Roman" pitchFamily="18" charset="0"/>
            </a:rPr>
            <a:t> Life Insurance Needs</a:t>
          </a:r>
        </a:p>
        <a:p>
          <a:r>
            <a:rPr lang="en-US" sz="1100" b="1" baseline="0">
              <a:solidFill>
                <a:schemeClr val="bg2">
                  <a:lumMod val="75000"/>
                </a:schemeClr>
              </a:solidFill>
              <a:latin typeface="Times New Roman" pitchFamily="18" charset="0"/>
              <a:ea typeface="+mn-ea"/>
              <a:cs typeface="Times New Roman" pitchFamily="18" charset="0"/>
            </a:rPr>
            <a:t>Current Lump Sum Needs</a:t>
          </a:r>
          <a:r>
            <a:rPr lang="en-US" sz="1100" b="1">
              <a:solidFill>
                <a:schemeClr val="dk1"/>
              </a:solidFill>
              <a:latin typeface="Times New Roman" pitchFamily="18" charset="0"/>
              <a:ea typeface="+mn-ea"/>
              <a:cs typeface="Times New Roman" pitchFamily="18" charset="0"/>
            </a:rPr>
            <a:t>		</a:t>
          </a:r>
          <a:r>
            <a:rPr lang="en-US" sz="1100" b="1" baseline="0">
              <a:solidFill>
                <a:srgbClr val="00B050"/>
              </a:solidFill>
              <a:latin typeface="Times New Roman" pitchFamily="18" charset="0"/>
              <a:ea typeface="+mn-ea"/>
              <a:cs typeface="Times New Roman" pitchFamily="18" charset="0"/>
            </a:rPr>
            <a:t>Current Funds Available</a:t>
          </a:r>
          <a:endParaRPr lang="en-US" sz="1100" b="1" baseline="0">
            <a:solidFill>
              <a:srgbClr val="00B05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1:B956"/>
  <sheetViews>
    <sheetView showGridLines="0" zoomScale="60" zoomScaleNormal="60" workbookViewId="0">
      <selection activeCell="F9" sqref="F9"/>
    </sheetView>
  </sheetViews>
  <sheetFormatPr baseColWidth="10" defaultColWidth="9" defaultRowHeight="13"/>
  <cols>
    <col min="1" max="81" width="10.796875" customWidth="1"/>
  </cols>
  <sheetData>
    <row r="1" spans="2:2" ht="12" customHeight="1"/>
    <row r="2" spans="2:2" ht="18.75" customHeight="1">
      <c r="B2" s="129" t="s">
        <v>17</v>
      </c>
    </row>
    <row r="3" spans="2:2" ht="12" customHeight="1"/>
    <row r="4" spans="2:2" ht="12" customHeight="1"/>
    <row r="5" spans="2:2" ht="12" customHeight="1"/>
    <row r="6" spans="2:2" ht="12" customHeight="1"/>
    <row r="7" spans="2:2" ht="12" customHeight="1"/>
    <row r="8" spans="2:2" ht="12" customHeight="1"/>
    <row r="9" spans="2:2" ht="12" customHeight="1"/>
    <row r="10" spans="2:2" ht="12" customHeight="1"/>
    <row r="11" spans="2:2" ht="12" customHeight="1"/>
    <row r="12" spans="2:2" ht="12" customHeight="1"/>
    <row r="13" spans="2:2" ht="12" customHeight="1"/>
    <row r="14" spans="2:2" ht="12" customHeight="1"/>
    <row r="15" spans="2:2" ht="12" customHeight="1"/>
    <row r="16" spans="2: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phoneticPr fontId="0" type="noConversion"/>
  <pageMargins left="0.75" right="0.75" top="1" bottom="1" header="0.5" footer="0.5"/>
  <pageSetup orientation="portrait" horizontalDpi="4294967293" r:id="rId1"/>
  <headerFooter alignWithMargins="0">
    <oddFooter>&amp;R&amp;"Symbol,Regular"ã &amp;"Times New Roman,Regular"Copyright 1997-2014 Toolsformoney.com,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AM1239"/>
  <sheetViews>
    <sheetView showGridLines="0" zoomScaleNormal="100" workbookViewId="0">
      <selection activeCell="B242" sqref="B242"/>
    </sheetView>
  </sheetViews>
  <sheetFormatPr baseColWidth="10" defaultColWidth="9.3984375" defaultRowHeight="13"/>
  <cols>
    <col min="1" max="1" width="5.796875" style="14" customWidth="1"/>
    <col min="2" max="2" width="10.796875" style="14" customWidth="1"/>
    <col min="3" max="3" width="8.796875" style="14" customWidth="1"/>
    <col min="4" max="4" width="12.796875" style="14" customWidth="1"/>
    <col min="5" max="5" width="16.796875" style="14" customWidth="1"/>
    <col min="6" max="6" width="5.796875" style="13" customWidth="1"/>
    <col min="7" max="12" width="17.796875" style="14" customWidth="1"/>
    <col min="13" max="13" width="17.796875" style="13" customWidth="1"/>
    <col min="14" max="14" width="5.796875" style="13" customWidth="1"/>
    <col min="15" max="19" width="17.796875" style="14" customWidth="1"/>
    <col min="20" max="20" width="18.796875" style="14" customWidth="1"/>
    <col min="21" max="21" width="17.796875" style="14" customWidth="1"/>
    <col min="22" max="22" width="15.796875" style="14" customWidth="1"/>
    <col min="23" max="23" width="5.796875" style="13" customWidth="1"/>
    <col min="24" max="24" width="20.796875" style="14" customWidth="1"/>
    <col min="25" max="25" width="25.796875" style="13" customWidth="1"/>
    <col min="26" max="26" width="5.796875" style="13" customWidth="1"/>
    <col min="27" max="29" width="10.796875" style="13" customWidth="1"/>
    <col min="30" max="30" width="17.796875" style="13" customWidth="1"/>
    <col min="31" max="31" width="5.796875" style="13" customWidth="1"/>
    <col min="32" max="32" width="21.796875" style="13" customWidth="1"/>
    <col min="33" max="35" width="20.796875" style="13" customWidth="1"/>
    <col min="36" max="36" width="25.796875" style="13" customWidth="1"/>
    <col min="37" max="37" width="5.796875" style="13" customWidth="1"/>
    <col min="38" max="38" width="25.796875" style="13" customWidth="1"/>
    <col min="39" max="39" width="20.796875" style="13" customWidth="1"/>
    <col min="40" max="100" width="10.796875" style="14" customWidth="1"/>
    <col min="101" max="16384" width="9.3984375" style="14"/>
  </cols>
  <sheetData>
    <row r="1" spans="2:39" ht="75" customHeight="1">
      <c r="B1" s="35" t="s">
        <v>108</v>
      </c>
      <c r="C1" s="12"/>
      <c r="D1" s="12"/>
      <c r="E1" s="12"/>
      <c r="G1" s="12"/>
      <c r="H1" s="12"/>
      <c r="I1" s="12"/>
      <c r="J1" s="12"/>
      <c r="K1" s="12"/>
      <c r="L1" s="12"/>
      <c r="M1" s="12"/>
      <c r="O1" s="12"/>
      <c r="P1" s="12"/>
      <c r="Q1" s="12"/>
      <c r="R1" s="12"/>
      <c r="S1" s="12"/>
      <c r="T1" s="12"/>
      <c r="U1" s="12"/>
      <c r="V1" s="12"/>
      <c r="X1" s="12"/>
      <c r="Y1" s="12"/>
    </row>
    <row r="2" spans="2:39" ht="15" customHeight="1" thickBot="1"/>
    <row r="3" spans="2:39" ht="25.25" customHeight="1" thickBot="1">
      <c r="B3" s="5"/>
      <c r="C3" s="5"/>
      <c r="D3" s="5"/>
      <c r="E3" s="5"/>
      <c r="F3" s="4"/>
      <c r="G3" s="5"/>
      <c r="H3" s="41" t="s">
        <v>52</v>
      </c>
      <c r="I3" s="42"/>
      <c r="J3" s="42"/>
      <c r="K3" s="42"/>
      <c r="L3" s="43"/>
      <c r="M3" s="4"/>
      <c r="N3" s="4"/>
      <c r="O3" s="44" t="str">
        <f>Input!B10&amp;"'s Annual Sources of Income"</f>
        <v>'s Annual Sources of Income</v>
      </c>
      <c r="P3" s="45"/>
      <c r="Q3" s="45"/>
      <c r="R3" s="45"/>
      <c r="S3" s="45"/>
      <c r="T3" s="45"/>
      <c r="U3" s="46"/>
      <c r="V3" s="5"/>
      <c r="W3" s="4"/>
      <c r="X3" s="5"/>
      <c r="Y3" s="4"/>
      <c r="Z3" s="4"/>
      <c r="AA3" s="4"/>
      <c r="AB3" s="4"/>
      <c r="AC3" s="4"/>
      <c r="AD3" s="4"/>
      <c r="AE3" s="4"/>
      <c r="AF3" s="4"/>
      <c r="AG3" s="4"/>
      <c r="AH3" s="4"/>
      <c r="AI3" s="4"/>
      <c r="AJ3" s="4"/>
      <c r="AK3" s="4"/>
      <c r="AL3" s="4"/>
      <c r="AM3" s="4"/>
    </row>
    <row r="4" spans="2:39" s="15" customFormat="1" ht="125.25" customHeight="1">
      <c r="B4" s="47" t="s">
        <v>1</v>
      </c>
      <c r="C4" s="48" t="s">
        <v>51</v>
      </c>
      <c r="D4" s="48" t="str">
        <f>Input!$B$8&amp;"'s Age"</f>
        <v>'s Age</v>
      </c>
      <c r="E4" s="49" t="str">
        <f>"Survivor's ("&amp;Input!$B$10&amp;"'s) Age"</f>
        <v>Survivor's ('s) Age</v>
      </c>
      <c r="F4" s="4"/>
      <c r="G4" s="50" t="str">
        <f>Input!B10&amp;"'s Basic Annual Income Needs"</f>
        <v>'s Basic Annual Income Needs</v>
      </c>
      <c r="H4" s="51" t="str">
        <f>'Income Replacement Calculations'!BU5</f>
        <v xml:space="preserve"> </v>
      </c>
      <c r="I4" s="52" t="str">
        <f>'Income Replacement Calculations'!BZ5</f>
        <v xml:space="preserve"> </v>
      </c>
      <c r="J4" s="52" t="str">
        <f>'Income Replacement Calculations'!CE5</f>
        <v xml:space="preserve"> </v>
      </c>
      <c r="K4" s="52" t="str">
        <f>'Income Replacement Calculations'!CJ5</f>
        <v xml:space="preserve"> </v>
      </c>
      <c r="L4" s="52" t="str">
        <f>'Income Replacement Calculations'!CO5</f>
        <v xml:space="preserve"> </v>
      </c>
      <c r="M4" s="53" t="s">
        <v>56</v>
      </c>
      <c r="N4" s="4"/>
      <c r="O4" s="54" t="s">
        <v>53</v>
      </c>
      <c r="P4" s="52" t="s">
        <v>54</v>
      </c>
      <c r="Q4" s="52" t="str">
        <f>'Income Replacement Calculations'!AP5</f>
        <v xml:space="preserve"> </v>
      </c>
      <c r="R4" s="52" t="str">
        <f>'Income Replacement Calculations'!AU5</f>
        <v xml:space="preserve"> </v>
      </c>
      <c r="S4" s="52" t="str">
        <f>'Income Replacement Calculations'!AZ5</f>
        <v xml:space="preserve"> </v>
      </c>
      <c r="T4" s="52" t="str">
        <f>'Income Replacement Calculations'!BE5</f>
        <v xml:space="preserve"> </v>
      </c>
      <c r="U4" s="52" t="str">
        <f>'Income Replacement Calculations'!BJ5</f>
        <v xml:space="preserve"> </v>
      </c>
      <c r="V4" s="55" t="s">
        <v>55</v>
      </c>
      <c r="W4" s="4"/>
      <c r="X4" s="56" t="s">
        <v>67</v>
      </c>
      <c r="Y4" s="53" t="s">
        <v>57</v>
      </c>
      <c r="Z4" s="4"/>
      <c r="AA4" s="57" t="s">
        <v>1</v>
      </c>
      <c r="AB4" s="58" t="s">
        <v>51</v>
      </c>
      <c r="AC4" s="59" t="str">
        <f>Input!$B$8&amp;"'s Age"</f>
        <v>'s Age</v>
      </c>
      <c r="AD4" s="60" t="str">
        <f>"Survivor's ("&amp;Input!B10&amp;"'s) Age"</f>
        <v>Survivor's ('s) Age</v>
      </c>
      <c r="AE4" s="4"/>
      <c r="AF4" s="57" t="s">
        <v>92</v>
      </c>
      <c r="AG4" s="61" t="s">
        <v>141</v>
      </c>
      <c r="AH4" s="58" t="s">
        <v>142</v>
      </c>
      <c r="AI4" s="58" t="s">
        <v>102</v>
      </c>
      <c r="AJ4" s="53" t="s">
        <v>144</v>
      </c>
      <c r="AK4" s="4"/>
      <c r="AL4" s="62" t="s">
        <v>143</v>
      </c>
      <c r="AM4" s="53" t="s">
        <v>129</v>
      </c>
    </row>
    <row r="5" spans="2:39" ht="15" customHeight="1">
      <c r="B5" s="63">
        <f ca="1">'Income Replacement Calculations'!B6</f>
        <v>0</v>
      </c>
      <c r="C5" s="64">
        <v>1</v>
      </c>
      <c r="D5" s="65">
        <f ca="1">'Income Replacement Calculations'!$D6</f>
        <v>0</v>
      </c>
      <c r="E5" s="66">
        <f ca="1">'Income Replacement Calculations'!E6</f>
        <v>0</v>
      </c>
      <c r="F5" s="4"/>
      <c r="G5" s="67">
        <f ca="1">'Income Replacement Calculations'!CV6*12</f>
        <v>0</v>
      </c>
      <c r="H5" s="68">
        <f ca="1">IF('Income Replacement Calculations'!BV6=0,'Income Replacement Calculations'!BU6*12,'Income Replacement Calculations'!BV6*12)</f>
        <v>0</v>
      </c>
      <c r="I5" s="69">
        <f ca="1">IF('Income Replacement Calculations'!CA6=0,'Income Replacement Calculations'!BZ6*12,'Income Replacement Calculations'!CA6*12)</f>
        <v>0</v>
      </c>
      <c r="J5" s="69">
        <f ca="1">IF('Income Replacement Calculations'!CF6=0,'Income Replacement Calculations'!CE6*12,'Income Replacement Calculations'!CF6*12)</f>
        <v>0</v>
      </c>
      <c r="K5" s="69">
        <f ca="1">IF('Income Replacement Calculations'!CK6=0,'Income Replacement Calculations'!CJ6*12,'Income Replacement Calculations'!CK6*12)</f>
        <v>0</v>
      </c>
      <c r="L5" s="69">
        <f ca="1">IF('Income Replacement Calculations'!CP6=0,'Income Replacement Calculations'!CO6*12,'Income Replacement Calculations'!CP6*12)</f>
        <v>0</v>
      </c>
      <c r="M5" s="70">
        <f ca="1">SUM(G5:L5)</f>
        <v>0</v>
      </c>
      <c r="N5" s="4"/>
      <c r="O5" s="71">
        <f ca="1">IF('Income Replacement Calculations'!AB6=0,'Income Replacement Calculations'!AA6*12,'Income Replacement Calculations'!AB6*12)</f>
        <v>0</v>
      </c>
      <c r="P5" s="69">
        <f ca="1">IF('Income Replacement Calculations'!AF6=0,'Income Replacement Calculations'!AE6*12,'Income Replacement Calculations'!AF6*12)</f>
        <v>0</v>
      </c>
      <c r="Q5" s="69">
        <f ca="1">IF('Income Replacement Calculations'!AQ6=0,'Income Replacement Calculations'!AP6*12,'Income Replacement Calculations'!AQ6*12)</f>
        <v>0</v>
      </c>
      <c r="R5" s="69">
        <f ca="1">IF('Income Replacement Calculations'!AV6=0,'Income Replacement Calculations'!AU6*12,'Income Replacement Calculations'!AV6*12)</f>
        <v>0</v>
      </c>
      <c r="S5" s="69">
        <f ca="1">IF('Income Replacement Calculations'!BA6=0,'Income Replacement Calculations'!AZ6*12,'Income Replacement Calculations'!BA6*12)</f>
        <v>0</v>
      </c>
      <c r="T5" s="69">
        <f ca="1">IF('Income Replacement Calculations'!BF6=0,'Income Replacement Calculations'!BE6*12,'Income Replacement Calculations'!BF6*12)</f>
        <v>0</v>
      </c>
      <c r="U5" s="69">
        <f ca="1">IF('Income Replacement Calculations'!BK6=0,'Income Replacement Calculations'!BJ6*12,'Income Replacement Calculations'!BK6*12)</f>
        <v>0</v>
      </c>
      <c r="V5" s="72">
        <f ca="1">SUM(O5:U5)</f>
        <v>0</v>
      </c>
      <c r="W5" s="4"/>
      <c r="X5" s="71">
        <f ca="1">M5-V5</f>
        <v>0</v>
      </c>
      <c r="Y5" s="72">
        <f t="shared" ref="Y5:Y36" ca="1" si="0">G5-V5</f>
        <v>0</v>
      </c>
      <c r="Z5" s="4"/>
      <c r="AA5" s="63">
        <f ca="1">B5</f>
        <v>0</v>
      </c>
      <c r="AB5" s="73">
        <f>C5</f>
        <v>1</v>
      </c>
      <c r="AC5" s="74">
        <f ca="1">'Income Replacement Calculations'!$D6</f>
        <v>0</v>
      </c>
      <c r="AD5" s="75">
        <f ca="1">E5</f>
        <v>0</v>
      </c>
      <c r="AE5" s="4"/>
      <c r="AF5" s="76">
        <f ca="1">SUM('Income Replacement Calculations'!$DA$6:$DA$80)</f>
        <v>0</v>
      </c>
      <c r="AG5" s="77">
        <f ca="1">'Lump Sum Projectors'!BR6</f>
        <v>0</v>
      </c>
      <c r="AH5" s="78">
        <f ca="1">AF5+AG5</f>
        <v>0</v>
      </c>
      <c r="AI5" s="68">
        <f>'Lump Sum Projectors'!AS83</f>
        <v>0</v>
      </c>
      <c r="AJ5" s="79">
        <f ca="1">AH5-AI5</f>
        <v>0</v>
      </c>
      <c r="AK5" s="4"/>
      <c r="AL5" s="80">
        <f ca="1">IF(AJ5&lt;0,0,AJ5)</f>
        <v>0</v>
      </c>
      <c r="AM5" s="79"/>
    </row>
    <row r="6" spans="2:39" ht="15" customHeight="1">
      <c r="B6" s="63">
        <f ca="1">'Income Replacement Calculations'!B7</f>
        <v>1</v>
      </c>
      <c r="C6" s="64">
        <f>C5+1</f>
        <v>2</v>
      </c>
      <c r="D6" s="65">
        <f ca="1">'Income Replacement Calculations'!$D7</f>
        <v>1</v>
      </c>
      <c r="E6" s="66">
        <f ca="1">'Income Replacement Calculations'!E7</f>
        <v>1</v>
      </c>
      <c r="F6" s="4"/>
      <c r="G6" s="67">
        <f ca="1">'Income Replacement Calculations'!CV7*12</f>
        <v>0</v>
      </c>
      <c r="H6" s="68">
        <f ca="1">IF('Income Replacement Calculations'!BV7=0,'Income Replacement Calculations'!BU7*12,'Income Replacement Calculations'!BV7*12)</f>
        <v>0</v>
      </c>
      <c r="I6" s="69">
        <f ca="1">IF('Income Replacement Calculations'!CA7=0,'Income Replacement Calculations'!BZ7*12,'Income Replacement Calculations'!CA7*12)</f>
        <v>0</v>
      </c>
      <c r="J6" s="69">
        <f ca="1">IF('Income Replacement Calculations'!CF7=0,'Income Replacement Calculations'!CE7*12,'Income Replacement Calculations'!CF7*12)</f>
        <v>0</v>
      </c>
      <c r="K6" s="69">
        <f ca="1">IF('Income Replacement Calculations'!CK7=0,'Income Replacement Calculations'!CJ7*12,'Income Replacement Calculations'!CK7*12)</f>
        <v>0</v>
      </c>
      <c r="L6" s="69">
        <f ca="1">IF('Income Replacement Calculations'!CP7=0,'Income Replacement Calculations'!CO7*12,'Income Replacement Calculations'!CP7*12)</f>
        <v>0</v>
      </c>
      <c r="M6" s="72">
        <f t="shared" ref="M6:M69" ca="1" si="1">SUM(G6:L6)</f>
        <v>0</v>
      </c>
      <c r="N6" s="4"/>
      <c r="O6" s="71">
        <f ca="1">IF('Income Replacement Calculations'!AB7=0,'Income Replacement Calculations'!AA7*12,'Income Replacement Calculations'!AB7*12)</f>
        <v>0</v>
      </c>
      <c r="P6" s="69">
        <f ca="1">IF('Income Replacement Calculations'!AF7=0,'Income Replacement Calculations'!AE7*12,'Income Replacement Calculations'!AF7*12)</f>
        <v>0</v>
      </c>
      <c r="Q6" s="69">
        <f ca="1">IF('Income Replacement Calculations'!AQ7=0,'Income Replacement Calculations'!AP7*12,'Income Replacement Calculations'!AQ7*12)</f>
        <v>0</v>
      </c>
      <c r="R6" s="69">
        <f ca="1">IF('Income Replacement Calculations'!AV7=0,'Income Replacement Calculations'!AU7*12,'Income Replacement Calculations'!AV7*12)</f>
        <v>0</v>
      </c>
      <c r="S6" s="69">
        <f ca="1">IF('Income Replacement Calculations'!BA7=0,'Income Replacement Calculations'!AZ7*12,'Income Replacement Calculations'!BA7*12)</f>
        <v>0</v>
      </c>
      <c r="T6" s="69">
        <f ca="1">IF('Income Replacement Calculations'!BF7=0,'Income Replacement Calculations'!BE7*12,'Income Replacement Calculations'!BF7*12)</f>
        <v>0</v>
      </c>
      <c r="U6" s="69">
        <f ca="1">IF('Income Replacement Calculations'!BK7=0,'Income Replacement Calculations'!BJ7*12,'Income Replacement Calculations'!BK7*12)</f>
        <v>0</v>
      </c>
      <c r="V6" s="72">
        <f t="shared" ref="V6:V69" ca="1" si="2">SUM(O6:U6)</f>
        <v>0</v>
      </c>
      <c r="W6" s="4"/>
      <c r="X6" s="71">
        <f t="shared" ref="X6:X69" ca="1" si="3">M6-V6</f>
        <v>0</v>
      </c>
      <c r="Y6" s="72">
        <f t="shared" ca="1" si="0"/>
        <v>0</v>
      </c>
      <c r="Z6" s="4"/>
      <c r="AA6" s="63">
        <f t="shared" ref="AA6:AA69" ca="1" si="4">B6</f>
        <v>1</v>
      </c>
      <c r="AB6" s="81">
        <f t="shared" ref="AB6:AB69" si="5">C6</f>
        <v>2</v>
      </c>
      <c r="AC6" s="74">
        <f ca="1">'Income Replacement Calculations'!$D7</f>
        <v>1</v>
      </c>
      <c r="AD6" s="66">
        <f t="shared" ref="AD6:AD69" ca="1" si="6">E6</f>
        <v>1</v>
      </c>
      <c r="AE6" s="4"/>
      <c r="AF6" s="76">
        <f ca="1">SUM('Income Replacement Calculations'!$DA$7:$DA$80)</f>
        <v>0</v>
      </c>
      <c r="AG6" s="77">
        <f ca="1">'Lump Sum Projectors'!BR7</f>
        <v>0</v>
      </c>
      <c r="AH6" s="78">
        <f t="shared" ref="AH6:AH69" ca="1" si="7">AF6+AG6</f>
        <v>0</v>
      </c>
      <c r="AI6" s="68">
        <f ca="1">'Lump Sum Projectors'!AS84</f>
        <v>0</v>
      </c>
      <c r="AJ6" s="79">
        <f t="shared" ref="AJ6:AJ69" ca="1" si="8">AH6-AI6</f>
        <v>0</v>
      </c>
      <c r="AK6" s="4"/>
      <c r="AL6" s="80">
        <f t="shared" ref="AL6:AL69" ca="1" si="9">IF(AJ6&lt;0,0,AJ6)</f>
        <v>0</v>
      </c>
      <c r="AM6" s="82">
        <f ca="1">IF(AL6&lt;=0,0,(AL6-AL5)/AL5)</f>
        <v>0</v>
      </c>
    </row>
    <row r="7" spans="2:39" ht="15" customHeight="1">
      <c r="B7" s="63">
        <f ca="1">'Income Replacement Calculations'!B8</f>
        <v>2</v>
      </c>
      <c r="C7" s="64">
        <f t="shared" ref="C7:C70" si="10">C6+1</f>
        <v>3</v>
      </c>
      <c r="D7" s="65">
        <f ca="1">'Income Replacement Calculations'!$D8</f>
        <v>2</v>
      </c>
      <c r="E7" s="66">
        <f ca="1">'Income Replacement Calculations'!E8</f>
        <v>2</v>
      </c>
      <c r="F7" s="4"/>
      <c r="G7" s="67">
        <f ca="1">'Income Replacement Calculations'!CV8*12</f>
        <v>0</v>
      </c>
      <c r="H7" s="68">
        <f ca="1">IF('Income Replacement Calculations'!BV8=0,'Income Replacement Calculations'!BU8*12,'Income Replacement Calculations'!BV8*12)</f>
        <v>0</v>
      </c>
      <c r="I7" s="69">
        <f ca="1">IF('Income Replacement Calculations'!CA8=0,'Income Replacement Calculations'!BZ8*12,'Income Replacement Calculations'!CA8*12)</f>
        <v>0</v>
      </c>
      <c r="J7" s="69">
        <f ca="1">IF('Income Replacement Calculations'!CF8=0,'Income Replacement Calculations'!CE8*12,'Income Replacement Calculations'!CF8*12)</f>
        <v>0</v>
      </c>
      <c r="K7" s="69">
        <f ca="1">IF('Income Replacement Calculations'!CK8=0,'Income Replacement Calculations'!CJ8*12,'Income Replacement Calculations'!CK8*12)</f>
        <v>0</v>
      </c>
      <c r="L7" s="69">
        <f ca="1">IF('Income Replacement Calculations'!CP8=0,'Income Replacement Calculations'!CO8*12,'Income Replacement Calculations'!CP8*12)</f>
        <v>0</v>
      </c>
      <c r="M7" s="72">
        <f t="shared" ca="1" si="1"/>
        <v>0</v>
      </c>
      <c r="N7" s="4"/>
      <c r="O7" s="71">
        <f ca="1">IF('Income Replacement Calculations'!AB8=0,'Income Replacement Calculations'!AA8*12,'Income Replacement Calculations'!AB8*12)</f>
        <v>0</v>
      </c>
      <c r="P7" s="69">
        <f ca="1">IF('Income Replacement Calculations'!AF8=0,'Income Replacement Calculations'!AE8*12,'Income Replacement Calculations'!AF8*12)</f>
        <v>0</v>
      </c>
      <c r="Q7" s="69">
        <f ca="1">IF('Income Replacement Calculations'!AQ8=0,'Income Replacement Calculations'!AP8*12,'Income Replacement Calculations'!AQ8*12)</f>
        <v>0</v>
      </c>
      <c r="R7" s="69">
        <f ca="1">IF('Income Replacement Calculations'!AV8=0,'Income Replacement Calculations'!AU8*12,'Income Replacement Calculations'!AV8*12)</f>
        <v>0</v>
      </c>
      <c r="S7" s="69">
        <f ca="1">IF('Income Replacement Calculations'!BA8=0,'Income Replacement Calculations'!AZ8*12,'Income Replacement Calculations'!BA8*12)</f>
        <v>0</v>
      </c>
      <c r="T7" s="69">
        <f ca="1">IF('Income Replacement Calculations'!BF8=0,'Income Replacement Calculations'!BE8*12,'Income Replacement Calculations'!BF8*12)</f>
        <v>0</v>
      </c>
      <c r="U7" s="69">
        <f ca="1">IF('Income Replacement Calculations'!BK8=0,'Income Replacement Calculations'!BJ8*12,'Income Replacement Calculations'!BK8*12)</f>
        <v>0</v>
      </c>
      <c r="V7" s="72">
        <f t="shared" ca="1" si="2"/>
        <v>0</v>
      </c>
      <c r="W7" s="4"/>
      <c r="X7" s="71">
        <f t="shared" ca="1" si="3"/>
        <v>0</v>
      </c>
      <c r="Y7" s="72">
        <f t="shared" ca="1" si="0"/>
        <v>0</v>
      </c>
      <c r="Z7" s="4"/>
      <c r="AA7" s="63">
        <f t="shared" ca="1" si="4"/>
        <v>2</v>
      </c>
      <c r="AB7" s="81">
        <f t="shared" si="5"/>
        <v>3</v>
      </c>
      <c r="AC7" s="74">
        <f ca="1">'Income Replacement Calculations'!$D8</f>
        <v>2</v>
      </c>
      <c r="AD7" s="66">
        <f t="shared" ca="1" si="6"/>
        <v>2</v>
      </c>
      <c r="AE7" s="4"/>
      <c r="AF7" s="76">
        <f ca="1">SUM('Income Replacement Calculations'!$DA$8:$DA$80)</f>
        <v>0</v>
      </c>
      <c r="AG7" s="77">
        <f ca="1">'Lump Sum Projectors'!BR8</f>
        <v>0</v>
      </c>
      <c r="AH7" s="78">
        <f t="shared" ca="1" si="7"/>
        <v>0</v>
      </c>
      <c r="AI7" s="68">
        <f ca="1">'Lump Sum Projectors'!AS85</f>
        <v>0</v>
      </c>
      <c r="AJ7" s="79">
        <f t="shared" ca="1" si="8"/>
        <v>0</v>
      </c>
      <c r="AK7" s="4"/>
      <c r="AL7" s="80">
        <f t="shared" ca="1" si="9"/>
        <v>0</v>
      </c>
      <c r="AM7" s="82">
        <f t="shared" ref="AM7:AM70" ca="1" si="11">IF(AL7&lt;=0,0,(AL7-AL6)/AL6)</f>
        <v>0</v>
      </c>
    </row>
    <row r="8" spans="2:39" ht="15" customHeight="1">
      <c r="B8" s="63">
        <f ca="1">'Income Replacement Calculations'!B9</f>
        <v>3</v>
      </c>
      <c r="C8" s="64">
        <f t="shared" si="10"/>
        <v>4</v>
      </c>
      <c r="D8" s="65">
        <f ca="1">'Income Replacement Calculations'!$D9</f>
        <v>3</v>
      </c>
      <c r="E8" s="66">
        <f ca="1">'Income Replacement Calculations'!E9</f>
        <v>3</v>
      </c>
      <c r="F8" s="4"/>
      <c r="G8" s="67">
        <f ca="1">'Income Replacement Calculations'!CV9*12</f>
        <v>0</v>
      </c>
      <c r="H8" s="68">
        <f ca="1">IF('Income Replacement Calculations'!BV9=0,'Income Replacement Calculations'!BU9*12,'Income Replacement Calculations'!BV9*12)</f>
        <v>0</v>
      </c>
      <c r="I8" s="69">
        <f ca="1">IF('Income Replacement Calculations'!CA9=0,'Income Replacement Calculations'!BZ9*12,'Income Replacement Calculations'!CA9*12)</f>
        <v>0</v>
      </c>
      <c r="J8" s="69">
        <f ca="1">IF('Income Replacement Calculations'!CF9=0,'Income Replacement Calculations'!CE9*12,'Income Replacement Calculations'!CF9*12)</f>
        <v>0</v>
      </c>
      <c r="K8" s="69">
        <f ca="1">IF('Income Replacement Calculations'!CK9=0,'Income Replacement Calculations'!CJ9*12,'Income Replacement Calculations'!CK9*12)</f>
        <v>0</v>
      </c>
      <c r="L8" s="69">
        <f ca="1">IF('Income Replacement Calculations'!CP9=0,'Income Replacement Calculations'!CO9*12,'Income Replacement Calculations'!CP9*12)</f>
        <v>0</v>
      </c>
      <c r="M8" s="72">
        <f t="shared" ca="1" si="1"/>
        <v>0</v>
      </c>
      <c r="N8" s="4"/>
      <c r="O8" s="71">
        <f ca="1">IF('Income Replacement Calculations'!AB9=0,'Income Replacement Calculations'!AA9*12,'Income Replacement Calculations'!AB9*12)</f>
        <v>0</v>
      </c>
      <c r="P8" s="69">
        <f ca="1">IF('Income Replacement Calculations'!AF9=0,'Income Replacement Calculations'!AE9*12,'Income Replacement Calculations'!AF9*12)</f>
        <v>0</v>
      </c>
      <c r="Q8" s="69">
        <f ca="1">IF('Income Replacement Calculations'!AQ9=0,'Income Replacement Calculations'!AP9*12,'Income Replacement Calculations'!AQ9*12)</f>
        <v>0</v>
      </c>
      <c r="R8" s="69">
        <f ca="1">IF('Income Replacement Calculations'!AV9=0,'Income Replacement Calculations'!AU9*12,'Income Replacement Calculations'!AV9*12)</f>
        <v>0</v>
      </c>
      <c r="S8" s="69">
        <f ca="1">IF('Income Replacement Calculations'!BA9=0,'Income Replacement Calculations'!AZ9*12,'Income Replacement Calculations'!BA9*12)</f>
        <v>0</v>
      </c>
      <c r="T8" s="69">
        <f ca="1">IF('Income Replacement Calculations'!BF9=0,'Income Replacement Calculations'!BE9*12,'Income Replacement Calculations'!BF9*12)</f>
        <v>0</v>
      </c>
      <c r="U8" s="69">
        <f ca="1">IF('Income Replacement Calculations'!BK9=0,'Income Replacement Calculations'!BJ9*12,'Income Replacement Calculations'!BK9*12)</f>
        <v>0</v>
      </c>
      <c r="V8" s="72">
        <f t="shared" ca="1" si="2"/>
        <v>0</v>
      </c>
      <c r="W8" s="4"/>
      <c r="X8" s="71">
        <f t="shared" ca="1" si="3"/>
        <v>0</v>
      </c>
      <c r="Y8" s="72">
        <f t="shared" ca="1" si="0"/>
        <v>0</v>
      </c>
      <c r="Z8" s="4"/>
      <c r="AA8" s="63">
        <f t="shared" ca="1" si="4"/>
        <v>3</v>
      </c>
      <c r="AB8" s="81">
        <f t="shared" si="5"/>
        <v>4</v>
      </c>
      <c r="AC8" s="74">
        <f ca="1">'Income Replacement Calculations'!$D9</f>
        <v>3</v>
      </c>
      <c r="AD8" s="66">
        <f t="shared" ca="1" si="6"/>
        <v>3</v>
      </c>
      <c r="AE8" s="4"/>
      <c r="AF8" s="76">
        <f ca="1">SUM('Income Replacement Calculations'!$DA$9:$DA$80)</f>
        <v>0</v>
      </c>
      <c r="AG8" s="77">
        <f ca="1">'Lump Sum Projectors'!BR9</f>
        <v>0</v>
      </c>
      <c r="AH8" s="78">
        <f t="shared" ca="1" si="7"/>
        <v>0</v>
      </c>
      <c r="AI8" s="68">
        <f ca="1">'Lump Sum Projectors'!AS86</f>
        <v>0</v>
      </c>
      <c r="AJ8" s="79">
        <f t="shared" ca="1" si="8"/>
        <v>0</v>
      </c>
      <c r="AK8" s="4"/>
      <c r="AL8" s="80">
        <f t="shared" ca="1" si="9"/>
        <v>0</v>
      </c>
      <c r="AM8" s="82">
        <f t="shared" ca="1" si="11"/>
        <v>0</v>
      </c>
    </row>
    <row r="9" spans="2:39" ht="15" customHeight="1">
      <c r="B9" s="63">
        <f ca="1">'Income Replacement Calculations'!B10</f>
        <v>4</v>
      </c>
      <c r="C9" s="64">
        <f t="shared" si="10"/>
        <v>5</v>
      </c>
      <c r="D9" s="65">
        <f ca="1">'Income Replacement Calculations'!$D10</f>
        <v>4</v>
      </c>
      <c r="E9" s="66">
        <f ca="1">'Income Replacement Calculations'!E10</f>
        <v>4</v>
      </c>
      <c r="F9" s="4"/>
      <c r="G9" s="67">
        <f ca="1">'Income Replacement Calculations'!CV10*12</f>
        <v>0</v>
      </c>
      <c r="H9" s="68">
        <f ca="1">IF('Income Replacement Calculations'!BV10=0,'Income Replacement Calculations'!BU10*12,'Income Replacement Calculations'!BV10*12)</f>
        <v>0</v>
      </c>
      <c r="I9" s="69">
        <f ca="1">IF('Income Replacement Calculations'!CA10=0,'Income Replacement Calculations'!BZ10*12,'Income Replacement Calculations'!CA10*12)</f>
        <v>0</v>
      </c>
      <c r="J9" s="69">
        <f ca="1">IF('Income Replacement Calculations'!CF10=0,'Income Replacement Calculations'!CE10*12,'Income Replacement Calculations'!CF10*12)</f>
        <v>0</v>
      </c>
      <c r="K9" s="69">
        <f ca="1">IF('Income Replacement Calculations'!CK10=0,'Income Replacement Calculations'!CJ10*12,'Income Replacement Calculations'!CK10*12)</f>
        <v>0</v>
      </c>
      <c r="L9" s="69">
        <f ca="1">IF('Income Replacement Calculations'!CP10=0,'Income Replacement Calculations'!CO10*12,'Income Replacement Calculations'!CP10*12)</f>
        <v>0</v>
      </c>
      <c r="M9" s="72">
        <f t="shared" ca="1" si="1"/>
        <v>0</v>
      </c>
      <c r="N9" s="4"/>
      <c r="O9" s="71">
        <f ca="1">IF('Income Replacement Calculations'!AB10=0,'Income Replacement Calculations'!AA10*12,'Income Replacement Calculations'!AB10*12)</f>
        <v>0</v>
      </c>
      <c r="P9" s="69">
        <f ca="1">IF('Income Replacement Calculations'!AF10=0,'Income Replacement Calculations'!AE10*12,'Income Replacement Calculations'!AF10*12)</f>
        <v>0</v>
      </c>
      <c r="Q9" s="69">
        <f ca="1">IF('Income Replacement Calculations'!AQ10=0,'Income Replacement Calculations'!AP10*12,'Income Replacement Calculations'!AQ10*12)</f>
        <v>0</v>
      </c>
      <c r="R9" s="69">
        <f ca="1">IF('Income Replacement Calculations'!AV10=0,'Income Replacement Calculations'!AU10*12,'Income Replacement Calculations'!AV10*12)</f>
        <v>0</v>
      </c>
      <c r="S9" s="69">
        <f ca="1">IF('Income Replacement Calculations'!BA10=0,'Income Replacement Calculations'!AZ10*12,'Income Replacement Calculations'!BA10*12)</f>
        <v>0</v>
      </c>
      <c r="T9" s="69">
        <f ca="1">IF('Income Replacement Calculations'!BF10=0,'Income Replacement Calculations'!BE10*12,'Income Replacement Calculations'!BF10*12)</f>
        <v>0</v>
      </c>
      <c r="U9" s="69">
        <f ca="1">IF('Income Replacement Calculations'!BK10=0,'Income Replacement Calculations'!BJ10*12,'Income Replacement Calculations'!BK10*12)</f>
        <v>0</v>
      </c>
      <c r="V9" s="72">
        <f t="shared" ca="1" si="2"/>
        <v>0</v>
      </c>
      <c r="W9" s="4"/>
      <c r="X9" s="71">
        <f t="shared" ca="1" si="3"/>
        <v>0</v>
      </c>
      <c r="Y9" s="72">
        <f t="shared" ca="1" si="0"/>
        <v>0</v>
      </c>
      <c r="Z9" s="4"/>
      <c r="AA9" s="63">
        <f t="shared" ca="1" si="4"/>
        <v>4</v>
      </c>
      <c r="AB9" s="81">
        <f t="shared" si="5"/>
        <v>5</v>
      </c>
      <c r="AC9" s="74">
        <f ca="1">'Income Replacement Calculations'!$D10</f>
        <v>4</v>
      </c>
      <c r="AD9" s="66">
        <f t="shared" ca="1" si="6"/>
        <v>4</v>
      </c>
      <c r="AE9" s="4"/>
      <c r="AF9" s="76">
        <f ca="1">SUM('Income Replacement Calculations'!$DA$10:$DA$80)</f>
        <v>0</v>
      </c>
      <c r="AG9" s="77">
        <f ca="1">'Lump Sum Projectors'!BR10</f>
        <v>0</v>
      </c>
      <c r="AH9" s="78">
        <f t="shared" ca="1" si="7"/>
        <v>0</v>
      </c>
      <c r="AI9" s="68">
        <f ca="1">'Lump Sum Projectors'!AS87</f>
        <v>0</v>
      </c>
      <c r="AJ9" s="79">
        <f t="shared" ca="1" si="8"/>
        <v>0</v>
      </c>
      <c r="AK9" s="4"/>
      <c r="AL9" s="80">
        <f t="shared" ca="1" si="9"/>
        <v>0</v>
      </c>
      <c r="AM9" s="82">
        <f t="shared" ca="1" si="11"/>
        <v>0</v>
      </c>
    </row>
    <row r="10" spans="2:39" ht="15" customHeight="1">
      <c r="B10" s="63">
        <f ca="1">'Income Replacement Calculations'!B11</f>
        <v>5</v>
      </c>
      <c r="C10" s="64">
        <f t="shared" si="10"/>
        <v>6</v>
      </c>
      <c r="D10" s="65">
        <f ca="1">'Income Replacement Calculations'!$D11</f>
        <v>5</v>
      </c>
      <c r="E10" s="66">
        <f ca="1">'Income Replacement Calculations'!E11</f>
        <v>5</v>
      </c>
      <c r="F10" s="4"/>
      <c r="G10" s="67">
        <f ca="1">'Income Replacement Calculations'!CV11*12</f>
        <v>0</v>
      </c>
      <c r="H10" s="68">
        <f ca="1">IF('Income Replacement Calculations'!BV11=0,'Income Replacement Calculations'!BU11*12,'Income Replacement Calculations'!BV11*12)</f>
        <v>0</v>
      </c>
      <c r="I10" s="69">
        <f ca="1">IF('Income Replacement Calculations'!CA11=0,'Income Replacement Calculations'!BZ11*12,'Income Replacement Calculations'!CA11*12)</f>
        <v>0</v>
      </c>
      <c r="J10" s="69">
        <f ca="1">IF('Income Replacement Calculations'!CF11=0,'Income Replacement Calculations'!CE11*12,'Income Replacement Calculations'!CF11*12)</f>
        <v>0</v>
      </c>
      <c r="K10" s="69">
        <f ca="1">IF('Income Replacement Calculations'!CK11=0,'Income Replacement Calculations'!CJ11*12,'Income Replacement Calculations'!CK11*12)</f>
        <v>0</v>
      </c>
      <c r="L10" s="69">
        <f ca="1">IF('Income Replacement Calculations'!CP11=0,'Income Replacement Calculations'!CO11*12,'Income Replacement Calculations'!CP11*12)</f>
        <v>0</v>
      </c>
      <c r="M10" s="72">
        <f t="shared" ca="1" si="1"/>
        <v>0</v>
      </c>
      <c r="N10" s="4"/>
      <c r="O10" s="71">
        <f ca="1">IF('Income Replacement Calculations'!AB11=0,'Income Replacement Calculations'!AA11*12,'Income Replacement Calculations'!AB11*12)</f>
        <v>0</v>
      </c>
      <c r="P10" s="69">
        <f ca="1">IF('Income Replacement Calculations'!AF11=0,'Income Replacement Calculations'!AE11*12,'Income Replacement Calculations'!AF11*12)</f>
        <v>0</v>
      </c>
      <c r="Q10" s="69">
        <f ca="1">IF('Income Replacement Calculations'!AQ11=0,'Income Replacement Calculations'!AP11*12,'Income Replacement Calculations'!AQ11*12)</f>
        <v>0</v>
      </c>
      <c r="R10" s="69">
        <f ca="1">IF('Income Replacement Calculations'!AV11=0,'Income Replacement Calculations'!AU11*12,'Income Replacement Calculations'!AV11*12)</f>
        <v>0</v>
      </c>
      <c r="S10" s="69">
        <f ca="1">IF('Income Replacement Calculations'!BA11=0,'Income Replacement Calculations'!AZ11*12,'Income Replacement Calculations'!BA11*12)</f>
        <v>0</v>
      </c>
      <c r="T10" s="69">
        <f ca="1">IF('Income Replacement Calculations'!BF11=0,'Income Replacement Calculations'!BE11*12,'Income Replacement Calculations'!BF11*12)</f>
        <v>0</v>
      </c>
      <c r="U10" s="69">
        <f ca="1">IF('Income Replacement Calculations'!BK11=0,'Income Replacement Calculations'!BJ11*12,'Income Replacement Calculations'!BK11*12)</f>
        <v>0</v>
      </c>
      <c r="V10" s="72">
        <f t="shared" ca="1" si="2"/>
        <v>0</v>
      </c>
      <c r="W10" s="4"/>
      <c r="X10" s="71">
        <f t="shared" ca="1" si="3"/>
        <v>0</v>
      </c>
      <c r="Y10" s="72">
        <f t="shared" ca="1" si="0"/>
        <v>0</v>
      </c>
      <c r="Z10" s="4"/>
      <c r="AA10" s="63">
        <f t="shared" ca="1" si="4"/>
        <v>5</v>
      </c>
      <c r="AB10" s="81">
        <f t="shared" si="5"/>
        <v>6</v>
      </c>
      <c r="AC10" s="74">
        <f ca="1">'Income Replacement Calculations'!$D11</f>
        <v>5</v>
      </c>
      <c r="AD10" s="66">
        <f t="shared" ca="1" si="6"/>
        <v>5</v>
      </c>
      <c r="AE10" s="4"/>
      <c r="AF10" s="76">
        <f ca="1">SUM('Income Replacement Calculations'!$DA$11:$DA$80)</f>
        <v>0</v>
      </c>
      <c r="AG10" s="77">
        <f ca="1">'Lump Sum Projectors'!BR11</f>
        <v>0</v>
      </c>
      <c r="AH10" s="78">
        <f t="shared" ca="1" si="7"/>
        <v>0</v>
      </c>
      <c r="AI10" s="68">
        <f ca="1">'Lump Sum Projectors'!AS88</f>
        <v>0</v>
      </c>
      <c r="AJ10" s="79">
        <f t="shared" ca="1" si="8"/>
        <v>0</v>
      </c>
      <c r="AK10" s="4"/>
      <c r="AL10" s="80">
        <f t="shared" ca="1" si="9"/>
        <v>0</v>
      </c>
      <c r="AM10" s="82">
        <f t="shared" ca="1" si="11"/>
        <v>0</v>
      </c>
    </row>
    <row r="11" spans="2:39" ht="15" customHeight="1">
      <c r="B11" s="63">
        <f ca="1">'Income Replacement Calculations'!B12</f>
        <v>6</v>
      </c>
      <c r="C11" s="64">
        <f t="shared" si="10"/>
        <v>7</v>
      </c>
      <c r="D11" s="65">
        <f ca="1">'Income Replacement Calculations'!$D12</f>
        <v>6</v>
      </c>
      <c r="E11" s="66">
        <f ca="1">'Income Replacement Calculations'!E12</f>
        <v>6</v>
      </c>
      <c r="F11" s="4"/>
      <c r="G11" s="67">
        <f ca="1">'Income Replacement Calculations'!CV12*12</f>
        <v>0</v>
      </c>
      <c r="H11" s="68">
        <f ca="1">IF('Income Replacement Calculations'!BV12=0,'Income Replacement Calculations'!BU12*12,'Income Replacement Calculations'!BV12*12)</f>
        <v>0</v>
      </c>
      <c r="I11" s="69">
        <f ca="1">IF('Income Replacement Calculations'!CA12=0,'Income Replacement Calculations'!BZ12*12,'Income Replacement Calculations'!CA12*12)</f>
        <v>0</v>
      </c>
      <c r="J11" s="69">
        <f ca="1">IF('Income Replacement Calculations'!CF12=0,'Income Replacement Calculations'!CE12*12,'Income Replacement Calculations'!CF12*12)</f>
        <v>0</v>
      </c>
      <c r="K11" s="69">
        <f ca="1">IF('Income Replacement Calculations'!CK12=0,'Income Replacement Calculations'!CJ12*12,'Income Replacement Calculations'!CK12*12)</f>
        <v>0</v>
      </c>
      <c r="L11" s="69">
        <f ca="1">IF('Income Replacement Calculations'!CP12=0,'Income Replacement Calculations'!CO12*12,'Income Replacement Calculations'!CP12*12)</f>
        <v>0</v>
      </c>
      <c r="M11" s="72">
        <f t="shared" ca="1" si="1"/>
        <v>0</v>
      </c>
      <c r="N11" s="4"/>
      <c r="O11" s="71">
        <f ca="1">IF('Income Replacement Calculations'!AB12=0,'Income Replacement Calculations'!AA12*12,'Income Replacement Calculations'!AB12*12)</f>
        <v>0</v>
      </c>
      <c r="P11" s="69">
        <f ca="1">IF('Income Replacement Calculations'!AF12=0,'Income Replacement Calculations'!AE12*12,'Income Replacement Calculations'!AF12*12)</f>
        <v>0</v>
      </c>
      <c r="Q11" s="69">
        <f ca="1">IF('Income Replacement Calculations'!AQ12=0,'Income Replacement Calculations'!AP12*12,'Income Replacement Calculations'!AQ12*12)</f>
        <v>0</v>
      </c>
      <c r="R11" s="69">
        <f ca="1">IF('Income Replacement Calculations'!AV12=0,'Income Replacement Calculations'!AU12*12,'Income Replacement Calculations'!AV12*12)</f>
        <v>0</v>
      </c>
      <c r="S11" s="69">
        <f ca="1">IF('Income Replacement Calculations'!BA12=0,'Income Replacement Calculations'!AZ12*12,'Income Replacement Calculations'!BA12*12)</f>
        <v>0</v>
      </c>
      <c r="T11" s="69">
        <f ca="1">IF('Income Replacement Calculations'!BF12=0,'Income Replacement Calculations'!BE12*12,'Income Replacement Calculations'!BF12*12)</f>
        <v>0</v>
      </c>
      <c r="U11" s="69">
        <f ca="1">IF('Income Replacement Calculations'!BK12=0,'Income Replacement Calculations'!BJ12*12,'Income Replacement Calculations'!BK12*12)</f>
        <v>0</v>
      </c>
      <c r="V11" s="72">
        <f t="shared" ca="1" si="2"/>
        <v>0</v>
      </c>
      <c r="W11" s="4"/>
      <c r="X11" s="71">
        <f t="shared" ca="1" si="3"/>
        <v>0</v>
      </c>
      <c r="Y11" s="72">
        <f t="shared" ca="1" si="0"/>
        <v>0</v>
      </c>
      <c r="Z11" s="4"/>
      <c r="AA11" s="63">
        <f t="shared" ca="1" si="4"/>
        <v>6</v>
      </c>
      <c r="AB11" s="81">
        <f t="shared" si="5"/>
        <v>7</v>
      </c>
      <c r="AC11" s="74">
        <f ca="1">'Income Replacement Calculations'!$D12</f>
        <v>6</v>
      </c>
      <c r="AD11" s="66">
        <f t="shared" ca="1" si="6"/>
        <v>6</v>
      </c>
      <c r="AE11" s="4"/>
      <c r="AF11" s="76">
        <f ca="1">SUM('Income Replacement Calculations'!$DA$12:$DA$80)</f>
        <v>0</v>
      </c>
      <c r="AG11" s="77">
        <f ca="1">'Lump Sum Projectors'!BR12</f>
        <v>0</v>
      </c>
      <c r="AH11" s="78">
        <f t="shared" ca="1" si="7"/>
        <v>0</v>
      </c>
      <c r="AI11" s="68">
        <f ca="1">'Lump Sum Projectors'!AS89</f>
        <v>0</v>
      </c>
      <c r="AJ11" s="79">
        <f t="shared" ca="1" si="8"/>
        <v>0</v>
      </c>
      <c r="AK11" s="4"/>
      <c r="AL11" s="80">
        <f t="shared" ca="1" si="9"/>
        <v>0</v>
      </c>
      <c r="AM11" s="82">
        <f t="shared" ca="1" si="11"/>
        <v>0</v>
      </c>
    </row>
    <row r="12" spans="2:39" ht="15" customHeight="1">
      <c r="B12" s="63">
        <f ca="1">'Income Replacement Calculations'!B13</f>
        <v>7</v>
      </c>
      <c r="C12" s="64">
        <f t="shared" si="10"/>
        <v>8</v>
      </c>
      <c r="D12" s="65">
        <f ca="1">'Income Replacement Calculations'!$D13</f>
        <v>7</v>
      </c>
      <c r="E12" s="66">
        <f ca="1">'Income Replacement Calculations'!E13</f>
        <v>7</v>
      </c>
      <c r="F12" s="4"/>
      <c r="G12" s="67">
        <f ca="1">'Income Replacement Calculations'!CV13*12</f>
        <v>0</v>
      </c>
      <c r="H12" s="68">
        <f ca="1">IF('Income Replacement Calculations'!BV13=0,'Income Replacement Calculations'!BU13*12,'Income Replacement Calculations'!BV13*12)</f>
        <v>0</v>
      </c>
      <c r="I12" s="69">
        <f ca="1">IF('Income Replacement Calculations'!CA13=0,'Income Replacement Calculations'!BZ13*12,'Income Replacement Calculations'!CA13*12)</f>
        <v>0</v>
      </c>
      <c r="J12" s="69">
        <f ca="1">IF('Income Replacement Calculations'!CF13=0,'Income Replacement Calculations'!CE13*12,'Income Replacement Calculations'!CF13*12)</f>
        <v>0</v>
      </c>
      <c r="K12" s="69">
        <f ca="1">IF('Income Replacement Calculations'!CK13=0,'Income Replacement Calculations'!CJ13*12,'Income Replacement Calculations'!CK13*12)</f>
        <v>0</v>
      </c>
      <c r="L12" s="69">
        <f ca="1">IF('Income Replacement Calculations'!CP13=0,'Income Replacement Calculations'!CO13*12,'Income Replacement Calculations'!CP13*12)</f>
        <v>0</v>
      </c>
      <c r="M12" s="72">
        <f t="shared" ca="1" si="1"/>
        <v>0</v>
      </c>
      <c r="N12" s="4"/>
      <c r="O12" s="71">
        <f ca="1">IF('Income Replacement Calculations'!AB13=0,'Income Replacement Calculations'!AA13*12,'Income Replacement Calculations'!AB13*12)</f>
        <v>0</v>
      </c>
      <c r="P12" s="69">
        <f ca="1">IF('Income Replacement Calculations'!AF13=0,'Income Replacement Calculations'!AE13*12,'Income Replacement Calculations'!AF13*12)</f>
        <v>0</v>
      </c>
      <c r="Q12" s="69">
        <f ca="1">IF('Income Replacement Calculations'!AQ13=0,'Income Replacement Calculations'!AP13*12,'Income Replacement Calculations'!AQ13*12)</f>
        <v>0</v>
      </c>
      <c r="R12" s="69">
        <f ca="1">IF('Income Replacement Calculations'!AV13=0,'Income Replacement Calculations'!AU13*12,'Income Replacement Calculations'!AV13*12)</f>
        <v>0</v>
      </c>
      <c r="S12" s="69">
        <f ca="1">IF('Income Replacement Calculations'!BA13=0,'Income Replacement Calculations'!AZ13*12,'Income Replacement Calculations'!BA13*12)</f>
        <v>0</v>
      </c>
      <c r="T12" s="69">
        <f ca="1">IF('Income Replacement Calculations'!BF13=0,'Income Replacement Calculations'!BE13*12,'Income Replacement Calculations'!BF13*12)</f>
        <v>0</v>
      </c>
      <c r="U12" s="69">
        <f ca="1">IF('Income Replacement Calculations'!BK13=0,'Income Replacement Calculations'!BJ13*12,'Income Replacement Calculations'!BK13*12)</f>
        <v>0</v>
      </c>
      <c r="V12" s="72">
        <f t="shared" ca="1" si="2"/>
        <v>0</v>
      </c>
      <c r="W12" s="4"/>
      <c r="X12" s="71">
        <f t="shared" ca="1" si="3"/>
        <v>0</v>
      </c>
      <c r="Y12" s="72">
        <f t="shared" ca="1" si="0"/>
        <v>0</v>
      </c>
      <c r="Z12" s="4"/>
      <c r="AA12" s="63">
        <f t="shared" ca="1" si="4"/>
        <v>7</v>
      </c>
      <c r="AB12" s="81">
        <f t="shared" si="5"/>
        <v>8</v>
      </c>
      <c r="AC12" s="74">
        <f ca="1">'Income Replacement Calculations'!$D13</f>
        <v>7</v>
      </c>
      <c r="AD12" s="66">
        <f t="shared" ca="1" si="6"/>
        <v>7</v>
      </c>
      <c r="AE12" s="4"/>
      <c r="AF12" s="76">
        <f ca="1">SUM('Income Replacement Calculations'!$DA$13:$DA$80)</f>
        <v>0</v>
      </c>
      <c r="AG12" s="77">
        <f ca="1">'Lump Sum Projectors'!BR13</f>
        <v>0</v>
      </c>
      <c r="AH12" s="78">
        <f t="shared" ca="1" si="7"/>
        <v>0</v>
      </c>
      <c r="AI12" s="68">
        <f ca="1">'Lump Sum Projectors'!AS90</f>
        <v>0</v>
      </c>
      <c r="AJ12" s="79">
        <f t="shared" ca="1" si="8"/>
        <v>0</v>
      </c>
      <c r="AK12" s="4"/>
      <c r="AL12" s="80">
        <f t="shared" ca="1" si="9"/>
        <v>0</v>
      </c>
      <c r="AM12" s="82">
        <f t="shared" ca="1" si="11"/>
        <v>0</v>
      </c>
    </row>
    <row r="13" spans="2:39" ht="15" customHeight="1">
      <c r="B13" s="63">
        <f ca="1">'Income Replacement Calculations'!B14</f>
        <v>8</v>
      </c>
      <c r="C13" s="64">
        <f t="shared" si="10"/>
        <v>9</v>
      </c>
      <c r="D13" s="65">
        <f ca="1">'Income Replacement Calculations'!$D14</f>
        <v>8</v>
      </c>
      <c r="E13" s="66">
        <f ca="1">'Income Replacement Calculations'!E14</f>
        <v>8</v>
      </c>
      <c r="F13" s="4"/>
      <c r="G13" s="67">
        <f ca="1">'Income Replacement Calculations'!CV14*12</f>
        <v>0</v>
      </c>
      <c r="H13" s="68">
        <f ca="1">IF('Income Replacement Calculations'!BV14=0,'Income Replacement Calculations'!BU14*12,'Income Replacement Calculations'!BV14*12)</f>
        <v>0</v>
      </c>
      <c r="I13" s="69">
        <f ca="1">IF('Income Replacement Calculations'!CA14=0,'Income Replacement Calculations'!BZ14*12,'Income Replacement Calculations'!CA14*12)</f>
        <v>0</v>
      </c>
      <c r="J13" s="69">
        <f ca="1">IF('Income Replacement Calculations'!CF14=0,'Income Replacement Calculations'!CE14*12,'Income Replacement Calculations'!CF14*12)</f>
        <v>0</v>
      </c>
      <c r="K13" s="69">
        <f ca="1">IF('Income Replacement Calculations'!CK14=0,'Income Replacement Calculations'!CJ14*12,'Income Replacement Calculations'!CK14*12)</f>
        <v>0</v>
      </c>
      <c r="L13" s="69">
        <f ca="1">IF('Income Replacement Calculations'!CP14=0,'Income Replacement Calculations'!CO14*12,'Income Replacement Calculations'!CP14*12)</f>
        <v>0</v>
      </c>
      <c r="M13" s="72">
        <f t="shared" ca="1" si="1"/>
        <v>0</v>
      </c>
      <c r="N13" s="4"/>
      <c r="O13" s="71">
        <f ca="1">IF('Income Replacement Calculations'!AB14=0,'Income Replacement Calculations'!AA14*12,'Income Replacement Calculations'!AB14*12)</f>
        <v>0</v>
      </c>
      <c r="P13" s="69">
        <f ca="1">IF('Income Replacement Calculations'!AF14=0,'Income Replacement Calculations'!AE14*12,'Income Replacement Calculations'!AF14*12)</f>
        <v>0</v>
      </c>
      <c r="Q13" s="69">
        <f ca="1">IF('Income Replacement Calculations'!AQ14=0,'Income Replacement Calculations'!AP14*12,'Income Replacement Calculations'!AQ14*12)</f>
        <v>0</v>
      </c>
      <c r="R13" s="69">
        <f ca="1">IF('Income Replacement Calculations'!AV14=0,'Income Replacement Calculations'!AU14*12,'Income Replacement Calculations'!AV14*12)</f>
        <v>0</v>
      </c>
      <c r="S13" s="69">
        <f ca="1">IF('Income Replacement Calculations'!BA14=0,'Income Replacement Calculations'!AZ14*12,'Income Replacement Calculations'!BA14*12)</f>
        <v>0</v>
      </c>
      <c r="T13" s="69">
        <f ca="1">IF('Income Replacement Calculations'!BF14=0,'Income Replacement Calculations'!BE14*12,'Income Replacement Calculations'!BF14*12)</f>
        <v>0</v>
      </c>
      <c r="U13" s="69">
        <f ca="1">IF('Income Replacement Calculations'!BK14=0,'Income Replacement Calculations'!BJ14*12,'Income Replacement Calculations'!BK14*12)</f>
        <v>0</v>
      </c>
      <c r="V13" s="72">
        <f t="shared" ca="1" si="2"/>
        <v>0</v>
      </c>
      <c r="W13" s="4"/>
      <c r="X13" s="71">
        <f t="shared" ca="1" si="3"/>
        <v>0</v>
      </c>
      <c r="Y13" s="72">
        <f t="shared" ca="1" si="0"/>
        <v>0</v>
      </c>
      <c r="Z13" s="4"/>
      <c r="AA13" s="63">
        <f t="shared" ca="1" si="4"/>
        <v>8</v>
      </c>
      <c r="AB13" s="81">
        <f t="shared" si="5"/>
        <v>9</v>
      </c>
      <c r="AC13" s="74">
        <f ca="1">'Income Replacement Calculations'!$D14</f>
        <v>8</v>
      </c>
      <c r="AD13" s="66">
        <f t="shared" ca="1" si="6"/>
        <v>8</v>
      </c>
      <c r="AE13" s="4"/>
      <c r="AF13" s="76">
        <f ca="1">SUM('Income Replacement Calculations'!$DA$14:$DA$80)</f>
        <v>0</v>
      </c>
      <c r="AG13" s="77">
        <f ca="1">'Lump Sum Projectors'!BR14</f>
        <v>0</v>
      </c>
      <c r="AH13" s="78">
        <f t="shared" ca="1" si="7"/>
        <v>0</v>
      </c>
      <c r="AI13" s="68">
        <f ca="1">'Lump Sum Projectors'!AS91</f>
        <v>0</v>
      </c>
      <c r="AJ13" s="79">
        <f t="shared" ca="1" si="8"/>
        <v>0</v>
      </c>
      <c r="AK13" s="4"/>
      <c r="AL13" s="80">
        <f t="shared" ca="1" si="9"/>
        <v>0</v>
      </c>
      <c r="AM13" s="82">
        <f t="shared" ca="1" si="11"/>
        <v>0</v>
      </c>
    </row>
    <row r="14" spans="2:39" ht="15" customHeight="1">
      <c r="B14" s="63">
        <f ca="1">'Income Replacement Calculations'!B15</f>
        <v>9</v>
      </c>
      <c r="C14" s="64">
        <f t="shared" si="10"/>
        <v>10</v>
      </c>
      <c r="D14" s="65">
        <f ca="1">'Income Replacement Calculations'!$D15</f>
        <v>9</v>
      </c>
      <c r="E14" s="66">
        <f ca="1">'Income Replacement Calculations'!E15</f>
        <v>9</v>
      </c>
      <c r="F14" s="4"/>
      <c r="G14" s="67">
        <f ca="1">'Income Replacement Calculations'!CV15*12</f>
        <v>0</v>
      </c>
      <c r="H14" s="68">
        <f ca="1">IF('Income Replacement Calculations'!BV15=0,'Income Replacement Calculations'!BU15*12,'Income Replacement Calculations'!BV15*12)</f>
        <v>0</v>
      </c>
      <c r="I14" s="69">
        <f ca="1">IF('Income Replacement Calculations'!CA15=0,'Income Replacement Calculations'!BZ15*12,'Income Replacement Calculations'!CA15*12)</f>
        <v>0</v>
      </c>
      <c r="J14" s="69">
        <f ca="1">IF('Income Replacement Calculations'!CF15=0,'Income Replacement Calculations'!CE15*12,'Income Replacement Calculations'!CF15*12)</f>
        <v>0</v>
      </c>
      <c r="K14" s="69">
        <f ca="1">IF('Income Replacement Calculations'!CK15=0,'Income Replacement Calculations'!CJ15*12,'Income Replacement Calculations'!CK15*12)</f>
        <v>0</v>
      </c>
      <c r="L14" s="69">
        <f ca="1">IF('Income Replacement Calculations'!CP15=0,'Income Replacement Calculations'!CO15*12,'Income Replacement Calculations'!CP15*12)</f>
        <v>0</v>
      </c>
      <c r="M14" s="72">
        <f t="shared" ca="1" si="1"/>
        <v>0</v>
      </c>
      <c r="N14" s="4"/>
      <c r="O14" s="71">
        <f ca="1">IF('Income Replacement Calculations'!AB15=0,'Income Replacement Calculations'!AA15*12,'Income Replacement Calculations'!AB15*12)</f>
        <v>0</v>
      </c>
      <c r="P14" s="69">
        <f ca="1">IF('Income Replacement Calculations'!AF15=0,'Income Replacement Calculations'!AE15*12,'Income Replacement Calculations'!AF15*12)</f>
        <v>0</v>
      </c>
      <c r="Q14" s="69">
        <f ca="1">IF('Income Replacement Calculations'!AQ15=0,'Income Replacement Calculations'!AP15*12,'Income Replacement Calculations'!AQ15*12)</f>
        <v>0</v>
      </c>
      <c r="R14" s="69">
        <f ca="1">IF('Income Replacement Calculations'!AV15=0,'Income Replacement Calculations'!AU15*12,'Income Replacement Calculations'!AV15*12)</f>
        <v>0</v>
      </c>
      <c r="S14" s="69">
        <f ca="1">IF('Income Replacement Calculations'!BA15=0,'Income Replacement Calculations'!AZ15*12,'Income Replacement Calculations'!BA15*12)</f>
        <v>0</v>
      </c>
      <c r="T14" s="69">
        <f ca="1">IF('Income Replacement Calculations'!BF15=0,'Income Replacement Calculations'!BE15*12,'Income Replacement Calculations'!BF15*12)</f>
        <v>0</v>
      </c>
      <c r="U14" s="69">
        <f ca="1">IF('Income Replacement Calculations'!BK15=0,'Income Replacement Calculations'!BJ15*12,'Income Replacement Calculations'!BK15*12)</f>
        <v>0</v>
      </c>
      <c r="V14" s="72">
        <f t="shared" ca="1" si="2"/>
        <v>0</v>
      </c>
      <c r="W14" s="4"/>
      <c r="X14" s="71">
        <f t="shared" ca="1" si="3"/>
        <v>0</v>
      </c>
      <c r="Y14" s="72">
        <f t="shared" ca="1" si="0"/>
        <v>0</v>
      </c>
      <c r="Z14" s="4"/>
      <c r="AA14" s="63">
        <f t="shared" ca="1" si="4"/>
        <v>9</v>
      </c>
      <c r="AB14" s="81">
        <f t="shared" si="5"/>
        <v>10</v>
      </c>
      <c r="AC14" s="74">
        <f ca="1">'Income Replacement Calculations'!$D15</f>
        <v>9</v>
      </c>
      <c r="AD14" s="66">
        <f t="shared" ca="1" si="6"/>
        <v>9</v>
      </c>
      <c r="AE14" s="4"/>
      <c r="AF14" s="76">
        <f ca="1">SUM('Income Replacement Calculations'!$DA$15:$DA$80)</f>
        <v>0</v>
      </c>
      <c r="AG14" s="77">
        <f ca="1">'Lump Sum Projectors'!BR15</f>
        <v>0</v>
      </c>
      <c r="AH14" s="78">
        <f t="shared" ca="1" si="7"/>
        <v>0</v>
      </c>
      <c r="AI14" s="68">
        <f ca="1">'Lump Sum Projectors'!AS92</f>
        <v>0</v>
      </c>
      <c r="AJ14" s="79">
        <f t="shared" ca="1" si="8"/>
        <v>0</v>
      </c>
      <c r="AK14" s="4"/>
      <c r="AL14" s="80">
        <f t="shared" ca="1" si="9"/>
        <v>0</v>
      </c>
      <c r="AM14" s="82">
        <f t="shared" ca="1" si="11"/>
        <v>0</v>
      </c>
    </row>
    <row r="15" spans="2:39" ht="15" customHeight="1">
      <c r="B15" s="63">
        <f ca="1">'Income Replacement Calculations'!B16</f>
        <v>10</v>
      </c>
      <c r="C15" s="64">
        <f t="shared" si="10"/>
        <v>11</v>
      </c>
      <c r="D15" s="65">
        <f ca="1">'Income Replacement Calculations'!$D16</f>
        <v>10</v>
      </c>
      <c r="E15" s="66">
        <f ca="1">'Income Replacement Calculations'!E16</f>
        <v>10</v>
      </c>
      <c r="F15" s="4"/>
      <c r="G15" s="67">
        <f ca="1">'Income Replacement Calculations'!CV16*12</f>
        <v>0</v>
      </c>
      <c r="H15" s="68">
        <f ca="1">IF('Income Replacement Calculations'!BV16=0,'Income Replacement Calculations'!BU16*12,'Income Replacement Calculations'!BV16*12)</f>
        <v>0</v>
      </c>
      <c r="I15" s="69">
        <f ca="1">IF('Income Replacement Calculations'!CA16=0,'Income Replacement Calculations'!BZ16*12,'Income Replacement Calculations'!CA16*12)</f>
        <v>0</v>
      </c>
      <c r="J15" s="69">
        <f ca="1">IF('Income Replacement Calculations'!CF16=0,'Income Replacement Calculations'!CE16*12,'Income Replacement Calculations'!CF16*12)</f>
        <v>0</v>
      </c>
      <c r="K15" s="69">
        <f ca="1">IF('Income Replacement Calculations'!CK16=0,'Income Replacement Calculations'!CJ16*12,'Income Replacement Calculations'!CK16*12)</f>
        <v>0</v>
      </c>
      <c r="L15" s="69">
        <f ca="1">IF('Income Replacement Calculations'!CP16=0,'Income Replacement Calculations'!CO16*12,'Income Replacement Calculations'!CP16*12)</f>
        <v>0</v>
      </c>
      <c r="M15" s="72">
        <f t="shared" ca="1" si="1"/>
        <v>0</v>
      </c>
      <c r="N15" s="4"/>
      <c r="O15" s="71">
        <f ca="1">IF('Income Replacement Calculations'!AB16=0,'Income Replacement Calculations'!AA16*12,'Income Replacement Calculations'!AB16*12)</f>
        <v>0</v>
      </c>
      <c r="P15" s="69">
        <f ca="1">IF('Income Replacement Calculations'!AF16=0,'Income Replacement Calculations'!AE16*12,'Income Replacement Calculations'!AF16*12)</f>
        <v>0</v>
      </c>
      <c r="Q15" s="69">
        <f ca="1">IF('Income Replacement Calculations'!AQ16=0,'Income Replacement Calculations'!AP16*12,'Income Replacement Calculations'!AQ16*12)</f>
        <v>0</v>
      </c>
      <c r="R15" s="69">
        <f ca="1">IF('Income Replacement Calculations'!AV16=0,'Income Replacement Calculations'!AU16*12,'Income Replacement Calculations'!AV16*12)</f>
        <v>0</v>
      </c>
      <c r="S15" s="69">
        <f ca="1">IF('Income Replacement Calculations'!BA16=0,'Income Replacement Calculations'!AZ16*12,'Income Replacement Calculations'!BA16*12)</f>
        <v>0</v>
      </c>
      <c r="T15" s="69">
        <f ca="1">IF('Income Replacement Calculations'!BF16=0,'Income Replacement Calculations'!BE16*12,'Income Replacement Calculations'!BF16*12)</f>
        <v>0</v>
      </c>
      <c r="U15" s="69">
        <f ca="1">IF('Income Replacement Calculations'!BK16=0,'Income Replacement Calculations'!BJ16*12,'Income Replacement Calculations'!BK16*12)</f>
        <v>0</v>
      </c>
      <c r="V15" s="72">
        <f t="shared" ca="1" si="2"/>
        <v>0</v>
      </c>
      <c r="W15" s="4"/>
      <c r="X15" s="71">
        <f t="shared" ca="1" si="3"/>
        <v>0</v>
      </c>
      <c r="Y15" s="72">
        <f t="shared" ca="1" si="0"/>
        <v>0</v>
      </c>
      <c r="Z15" s="4"/>
      <c r="AA15" s="63">
        <f t="shared" ca="1" si="4"/>
        <v>10</v>
      </c>
      <c r="AB15" s="81">
        <f t="shared" si="5"/>
        <v>11</v>
      </c>
      <c r="AC15" s="74">
        <f ca="1">'Income Replacement Calculations'!$D16</f>
        <v>10</v>
      </c>
      <c r="AD15" s="66">
        <f t="shared" ca="1" si="6"/>
        <v>10</v>
      </c>
      <c r="AE15" s="4"/>
      <c r="AF15" s="76">
        <f ca="1">SUM('Income Replacement Calculations'!$DA$16:$DA$80)</f>
        <v>0</v>
      </c>
      <c r="AG15" s="77">
        <f ca="1">'Lump Sum Projectors'!BR16</f>
        <v>0</v>
      </c>
      <c r="AH15" s="78">
        <f t="shared" ca="1" si="7"/>
        <v>0</v>
      </c>
      <c r="AI15" s="68">
        <f ca="1">'Lump Sum Projectors'!AS93</f>
        <v>0</v>
      </c>
      <c r="AJ15" s="79">
        <f t="shared" ca="1" si="8"/>
        <v>0</v>
      </c>
      <c r="AK15" s="4"/>
      <c r="AL15" s="80">
        <f t="shared" ca="1" si="9"/>
        <v>0</v>
      </c>
      <c r="AM15" s="82">
        <f t="shared" ca="1" si="11"/>
        <v>0</v>
      </c>
    </row>
    <row r="16" spans="2:39" ht="15" customHeight="1">
      <c r="B16" s="63">
        <f ca="1">'Income Replacement Calculations'!B17</f>
        <v>11</v>
      </c>
      <c r="C16" s="64">
        <f t="shared" si="10"/>
        <v>12</v>
      </c>
      <c r="D16" s="65">
        <f ca="1">'Income Replacement Calculations'!$D17</f>
        <v>11</v>
      </c>
      <c r="E16" s="66">
        <f ca="1">'Income Replacement Calculations'!E17</f>
        <v>11</v>
      </c>
      <c r="F16" s="4"/>
      <c r="G16" s="67">
        <f ca="1">'Income Replacement Calculations'!CV17*12</f>
        <v>0</v>
      </c>
      <c r="H16" s="68">
        <f ca="1">IF('Income Replacement Calculations'!BV17=0,'Income Replacement Calculations'!BU17*12,'Income Replacement Calculations'!BV17*12)</f>
        <v>0</v>
      </c>
      <c r="I16" s="69">
        <f ca="1">IF('Income Replacement Calculations'!CA17=0,'Income Replacement Calculations'!BZ17*12,'Income Replacement Calculations'!CA17*12)</f>
        <v>0</v>
      </c>
      <c r="J16" s="69">
        <f ca="1">IF('Income Replacement Calculations'!CF17=0,'Income Replacement Calculations'!CE17*12,'Income Replacement Calculations'!CF17*12)</f>
        <v>0</v>
      </c>
      <c r="K16" s="69">
        <f ca="1">IF('Income Replacement Calculations'!CK17=0,'Income Replacement Calculations'!CJ17*12,'Income Replacement Calculations'!CK17*12)</f>
        <v>0</v>
      </c>
      <c r="L16" s="69">
        <f ca="1">IF('Income Replacement Calculations'!CP17=0,'Income Replacement Calculations'!CO17*12,'Income Replacement Calculations'!CP17*12)</f>
        <v>0</v>
      </c>
      <c r="M16" s="72">
        <f t="shared" ca="1" si="1"/>
        <v>0</v>
      </c>
      <c r="N16" s="4"/>
      <c r="O16" s="71">
        <f ca="1">IF('Income Replacement Calculations'!AB17=0,'Income Replacement Calculations'!AA17*12,'Income Replacement Calculations'!AB17*12)</f>
        <v>0</v>
      </c>
      <c r="P16" s="69">
        <f ca="1">IF('Income Replacement Calculations'!AF17=0,'Income Replacement Calculations'!AE17*12,'Income Replacement Calculations'!AF17*12)</f>
        <v>0</v>
      </c>
      <c r="Q16" s="69">
        <f ca="1">IF('Income Replacement Calculations'!AQ17=0,'Income Replacement Calculations'!AP17*12,'Income Replacement Calculations'!AQ17*12)</f>
        <v>0</v>
      </c>
      <c r="R16" s="69">
        <f ca="1">IF('Income Replacement Calculations'!AV17=0,'Income Replacement Calculations'!AU17*12,'Income Replacement Calculations'!AV17*12)</f>
        <v>0</v>
      </c>
      <c r="S16" s="69">
        <f ca="1">IF('Income Replacement Calculations'!BA17=0,'Income Replacement Calculations'!AZ17*12,'Income Replacement Calculations'!BA17*12)</f>
        <v>0</v>
      </c>
      <c r="T16" s="69">
        <f ca="1">IF('Income Replacement Calculations'!BF17=0,'Income Replacement Calculations'!BE17*12,'Income Replacement Calculations'!BF17*12)</f>
        <v>0</v>
      </c>
      <c r="U16" s="69">
        <f ca="1">IF('Income Replacement Calculations'!BK17=0,'Income Replacement Calculations'!BJ17*12,'Income Replacement Calculations'!BK17*12)</f>
        <v>0</v>
      </c>
      <c r="V16" s="72">
        <f t="shared" ca="1" si="2"/>
        <v>0</v>
      </c>
      <c r="W16" s="4"/>
      <c r="X16" s="71">
        <f t="shared" ca="1" si="3"/>
        <v>0</v>
      </c>
      <c r="Y16" s="72">
        <f t="shared" ca="1" si="0"/>
        <v>0</v>
      </c>
      <c r="Z16" s="4"/>
      <c r="AA16" s="63">
        <f t="shared" ca="1" si="4"/>
        <v>11</v>
      </c>
      <c r="AB16" s="81">
        <f t="shared" si="5"/>
        <v>12</v>
      </c>
      <c r="AC16" s="74">
        <f ca="1">'Income Replacement Calculations'!$D17</f>
        <v>11</v>
      </c>
      <c r="AD16" s="66">
        <f t="shared" ca="1" si="6"/>
        <v>11</v>
      </c>
      <c r="AE16" s="4"/>
      <c r="AF16" s="76">
        <f ca="1">SUM('Income Replacement Calculations'!$DA$17:$DA$80)</f>
        <v>0</v>
      </c>
      <c r="AG16" s="77">
        <f ca="1">'Lump Sum Projectors'!BR17</f>
        <v>0</v>
      </c>
      <c r="AH16" s="78">
        <f t="shared" ca="1" si="7"/>
        <v>0</v>
      </c>
      <c r="AI16" s="68">
        <f ca="1">'Lump Sum Projectors'!AS94</f>
        <v>0</v>
      </c>
      <c r="AJ16" s="79">
        <f t="shared" ca="1" si="8"/>
        <v>0</v>
      </c>
      <c r="AK16" s="4"/>
      <c r="AL16" s="80">
        <f t="shared" ca="1" si="9"/>
        <v>0</v>
      </c>
      <c r="AM16" s="82">
        <f t="shared" ca="1" si="11"/>
        <v>0</v>
      </c>
    </row>
    <row r="17" spans="2:39" ht="15" customHeight="1">
      <c r="B17" s="63">
        <f ca="1">'Income Replacement Calculations'!B18</f>
        <v>12</v>
      </c>
      <c r="C17" s="64">
        <f t="shared" si="10"/>
        <v>13</v>
      </c>
      <c r="D17" s="65">
        <f ca="1">'Income Replacement Calculations'!$D18</f>
        <v>12</v>
      </c>
      <c r="E17" s="66">
        <f ca="1">'Income Replacement Calculations'!E18</f>
        <v>12</v>
      </c>
      <c r="F17" s="4"/>
      <c r="G17" s="67">
        <f ca="1">'Income Replacement Calculations'!CV18*12</f>
        <v>0</v>
      </c>
      <c r="H17" s="68">
        <f ca="1">IF('Income Replacement Calculations'!BV18=0,'Income Replacement Calculations'!BU18*12,'Income Replacement Calculations'!BV18*12)</f>
        <v>0</v>
      </c>
      <c r="I17" s="69">
        <f ca="1">IF('Income Replacement Calculations'!CA18=0,'Income Replacement Calculations'!BZ18*12,'Income Replacement Calculations'!CA18*12)</f>
        <v>0</v>
      </c>
      <c r="J17" s="69">
        <f ca="1">IF('Income Replacement Calculations'!CF18=0,'Income Replacement Calculations'!CE18*12,'Income Replacement Calculations'!CF18*12)</f>
        <v>0</v>
      </c>
      <c r="K17" s="69">
        <f ca="1">IF('Income Replacement Calculations'!CK18=0,'Income Replacement Calculations'!CJ18*12,'Income Replacement Calculations'!CK18*12)</f>
        <v>0</v>
      </c>
      <c r="L17" s="69">
        <f ca="1">IF('Income Replacement Calculations'!CP18=0,'Income Replacement Calculations'!CO18*12,'Income Replacement Calculations'!CP18*12)</f>
        <v>0</v>
      </c>
      <c r="M17" s="72">
        <f t="shared" ca="1" si="1"/>
        <v>0</v>
      </c>
      <c r="N17" s="4"/>
      <c r="O17" s="71">
        <f ca="1">IF('Income Replacement Calculations'!AB18=0,'Income Replacement Calculations'!AA18*12,'Income Replacement Calculations'!AB18*12)</f>
        <v>0</v>
      </c>
      <c r="P17" s="69">
        <f ca="1">IF('Income Replacement Calculations'!AF18=0,'Income Replacement Calculations'!AE18*12,'Income Replacement Calculations'!AF18*12)</f>
        <v>0</v>
      </c>
      <c r="Q17" s="69">
        <f ca="1">IF('Income Replacement Calculations'!AQ18=0,'Income Replacement Calculations'!AP18*12,'Income Replacement Calculations'!AQ18*12)</f>
        <v>0</v>
      </c>
      <c r="R17" s="69">
        <f ca="1">IF('Income Replacement Calculations'!AV18=0,'Income Replacement Calculations'!AU18*12,'Income Replacement Calculations'!AV18*12)</f>
        <v>0</v>
      </c>
      <c r="S17" s="69">
        <f ca="1">IF('Income Replacement Calculations'!BA18=0,'Income Replacement Calculations'!AZ18*12,'Income Replacement Calculations'!BA18*12)</f>
        <v>0</v>
      </c>
      <c r="T17" s="69">
        <f ca="1">IF('Income Replacement Calculations'!BF18=0,'Income Replacement Calculations'!BE18*12,'Income Replacement Calculations'!BF18*12)</f>
        <v>0</v>
      </c>
      <c r="U17" s="69">
        <f ca="1">IF('Income Replacement Calculations'!BK18=0,'Income Replacement Calculations'!BJ18*12,'Income Replacement Calculations'!BK18*12)</f>
        <v>0</v>
      </c>
      <c r="V17" s="72">
        <f t="shared" ca="1" si="2"/>
        <v>0</v>
      </c>
      <c r="W17" s="4"/>
      <c r="X17" s="71">
        <f t="shared" ca="1" si="3"/>
        <v>0</v>
      </c>
      <c r="Y17" s="72">
        <f t="shared" ca="1" si="0"/>
        <v>0</v>
      </c>
      <c r="Z17" s="4"/>
      <c r="AA17" s="63">
        <f t="shared" ca="1" si="4"/>
        <v>12</v>
      </c>
      <c r="AB17" s="81">
        <f t="shared" si="5"/>
        <v>13</v>
      </c>
      <c r="AC17" s="74">
        <f ca="1">'Income Replacement Calculations'!$D18</f>
        <v>12</v>
      </c>
      <c r="AD17" s="66">
        <f t="shared" ca="1" si="6"/>
        <v>12</v>
      </c>
      <c r="AE17" s="4"/>
      <c r="AF17" s="76">
        <f ca="1">SUM('Income Replacement Calculations'!$DA$18:$DA$80)</f>
        <v>0</v>
      </c>
      <c r="AG17" s="77">
        <f ca="1">'Lump Sum Projectors'!BR18</f>
        <v>0</v>
      </c>
      <c r="AH17" s="78">
        <f t="shared" ca="1" si="7"/>
        <v>0</v>
      </c>
      <c r="AI17" s="68">
        <f ca="1">'Lump Sum Projectors'!AS95</f>
        <v>0</v>
      </c>
      <c r="AJ17" s="79">
        <f t="shared" ca="1" si="8"/>
        <v>0</v>
      </c>
      <c r="AK17" s="4"/>
      <c r="AL17" s="80">
        <f t="shared" ca="1" si="9"/>
        <v>0</v>
      </c>
      <c r="AM17" s="82">
        <f t="shared" ca="1" si="11"/>
        <v>0</v>
      </c>
    </row>
    <row r="18" spans="2:39" ht="15" customHeight="1">
      <c r="B18" s="63">
        <f ca="1">'Income Replacement Calculations'!B19</f>
        <v>13</v>
      </c>
      <c r="C18" s="64">
        <f t="shared" si="10"/>
        <v>14</v>
      </c>
      <c r="D18" s="65">
        <f ca="1">'Income Replacement Calculations'!$D19</f>
        <v>13</v>
      </c>
      <c r="E18" s="66">
        <f ca="1">'Income Replacement Calculations'!E19</f>
        <v>13</v>
      </c>
      <c r="F18" s="4"/>
      <c r="G18" s="67">
        <f ca="1">'Income Replacement Calculations'!CV19*12</f>
        <v>0</v>
      </c>
      <c r="H18" s="68">
        <f ca="1">IF('Income Replacement Calculations'!BV19=0,'Income Replacement Calculations'!BU19*12,'Income Replacement Calculations'!BV19*12)</f>
        <v>0</v>
      </c>
      <c r="I18" s="69">
        <f ca="1">IF('Income Replacement Calculations'!CA19=0,'Income Replacement Calculations'!BZ19*12,'Income Replacement Calculations'!CA19*12)</f>
        <v>0</v>
      </c>
      <c r="J18" s="69">
        <f ca="1">IF('Income Replacement Calculations'!CF19=0,'Income Replacement Calculations'!CE19*12,'Income Replacement Calculations'!CF19*12)</f>
        <v>0</v>
      </c>
      <c r="K18" s="69">
        <f ca="1">IF('Income Replacement Calculations'!CK19=0,'Income Replacement Calculations'!CJ19*12,'Income Replacement Calculations'!CK19*12)</f>
        <v>0</v>
      </c>
      <c r="L18" s="69">
        <f ca="1">IF('Income Replacement Calculations'!CP19=0,'Income Replacement Calculations'!CO19*12,'Income Replacement Calculations'!CP19*12)</f>
        <v>0</v>
      </c>
      <c r="M18" s="72">
        <f t="shared" ca="1" si="1"/>
        <v>0</v>
      </c>
      <c r="N18" s="4"/>
      <c r="O18" s="71">
        <f ca="1">IF('Income Replacement Calculations'!AB19=0,'Income Replacement Calculations'!AA19*12,'Income Replacement Calculations'!AB19*12)</f>
        <v>0</v>
      </c>
      <c r="P18" s="69">
        <f ca="1">IF('Income Replacement Calculations'!AF19=0,'Income Replacement Calculations'!AE19*12,'Income Replacement Calculations'!AF19*12)</f>
        <v>0</v>
      </c>
      <c r="Q18" s="69">
        <f ca="1">IF('Income Replacement Calculations'!AQ19=0,'Income Replacement Calculations'!AP19*12,'Income Replacement Calculations'!AQ19*12)</f>
        <v>0</v>
      </c>
      <c r="R18" s="69">
        <f ca="1">IF('Income Replacement Calculations'!AV19=0,'Income Replacement Calculations'!AU19*12,'Income Replacement Calculations'!AV19*12)</f>
        <v>0</v>
      </c>
      <c r="S18" s="69">
        <f ca="1">IF('Income Replacement Calculations'!BA19=0,'Income Replacement Calculations'!AZ19*12,'Income Replacement Calculations'!BA19*12)</f>
        <v>0</v>
      </c>
      <c r="T18" s="69">
        <f ca="1">IF('Income Replacement Calculations'!BF19=0,'Income Replacement Calculations'!BE19*12,'Income Replacement Calculations'!BF19*12)</f>
        <v>0</v>
      </c>
      <c r="U18" s="69">
        <f ca="1">IF('Income Replacement Calculations'!BK19=0,'Income Replacement Calculations'!BJ19*12,'Income Replacement Calculations'!BK19*12)</f>
        <v>0</v>
      </c>
      <c r="V18" s="72">
        <f t="shared" ca="1" si="2"/>
        <v>0</v>
      </c>
      <c r="W18" s="4"/>
      <c r="X18" s="71">
        <f t="shared" ca="1" si="3"/>
        <v>0</v>
      </c>
      <c r="Y18" s="72">
        <f t="shared" ca="1" si="0"/>
        <v>0</v>
      </c>
      <c r="Z18" s="4"/>
      <c r="AA18" s="63">
        <f t="shared" ca="1" si="4"/>
        <v>13</v>
      </c>
      <c r="AB18" s="81">
        <f t="shared" si="5"/>
        <v>14</v>
      </c>
      <c r="AC18" s="74">
        <f ca="1">'Income Replacement Calculations'!$D19</f>
        <v>13</v>
      </c>
      <c r="AD18" s="66">
        <f t="shared" ca="1" si="6"/>
        <v>13</v>
      </c>
      <c r="AE18" s="4"/>
      <c r="AF18" s="76">
        <f ca="1">SUM('Income Replacement Calculations'!$DA$19:$DA$80)</f>
        <v>0</v>
      </c>
      <c r="AG18" s="77">
        <f ca="1">'Lump Sum Projectors'!BR19</f>
        <v>0</v>
      </c>
      <c r="AH18" s="78">
        <f t="shared" ca="1" si="7"/>
        <v>0</v>
      </c>
      <c r="AI18" s="68">
        <f ca="1">'Lump Sum Projectors'!AS96</f>
        <v>0</v>
      </c>
      <c r="AJ18" s="79">
        <f t="shared" ca="1" si="8"/>
        <v>0</v>
      </c>
      <c r="AK18" s="4"/>
      <c r="AL18" s="80">
        <f t="shared" ca="1" si="9"/>
        <v>0</v>
      </c>
      <c r="AM18" s="82">
        <f t="shared" ca="1" si="11"/>
        <v>0</v>
      </c>
    </row>
    <row r="19" spans="2:39" ht="15" customHeight="1">
      <c r="B19" s="63">
        <f ca="1">'Income Replacement Calculations'!B20</f>
        <v>14</v>
      </c>
      <c r="C19" s="64">
        <f t="shared" si="10"/>
        <v>15</v>
      </c>
      <c r="D19" s="65">
        <f ca="1">'Income Replacement Calculations'!$D20</f>
        <v>14</v>
      </c>
      <c r="E19" s="66">
        <f ca="1">'Income Replacement Calculations'!E20</f>
        <v>14</v>
      </c>
      <c r="F19" s="4"/>
      <c r="G19" s="67">
        <f ca="1">'Income Replacement Calculations'!CV20*12</f>
        <v>0</v>
      </c>
      <c r="H19" s="68">
        <f ca="1">IF('Income Replacement Calculations'!BV20=0,'Income Replacement Calculations'!BU20*12,'Income Replacement Calculations'!BV20*12)</f>
        <v>0</v>
      </c>
      <c r="I19" s="69">
        <f ca="1">IF('Income Replacement Calculations'!CA20=0,'Income Replacement Calculations'!BZ20*12,'Income Replacement Calculations'!CA20*12)</f>
        <v>0</v>
      </c>
      <c r="J19" s="69">
        <f ca="1">IF('Income Replacement Calculations'!CF20=0,'Income Replacement Calculations'!CE20*12,'Income Replacement Calculations'!CF20*12)</f>
        <v>0</v>
      </c>
      <c r="K19" s="69">
        <f ca="1">IF('Income Replacement Calculations'!CK20=0,'Income Replacement Calculations'!CJ20*12,'Income Replacement Calculations'!CK20*12)</f>
        <v>0</v>
      </c>
      <c r="L19" s="69">
        <f ca="1">IF('Income Replacement Calculations'!CP20=0,'Income Replacement Calculations'!CO20*12,'Income Replacement Calculations'!CP20*12)</f>
        <v>0</v>
      </c>
      <c r="M19" s="72">
        <f t="shared" ca="1" si="1"/>
        <v>0</v>
      </c>
      <c r="N19" s="4"/>
      <c r="O19" s="71">
        <f ca="1">IF('Income Replacement Calculations'!AB20=0,'Income Replacement Calculations'!AA20*12,'Income Replacement Calculations'!AB20*12)</f>
        <v>0</v>
      </c>
      <c r="P19" s="69">
        <f ca="1">IF('Income Replacement Calculations'!AF20=0,'Income Replacement Calculations'!AE20*12,'Income Replacement Calculations'!AF20*12)</f>
        <v>0</v>
      </c>
      <c r="Q19" s="69">
        <f ca="1">IF('Income Replacement Calculations'!AQ20=0,'Income Replacement Calculations'!AP20*12,'Income Replacement Calculations'!AQ20*12)</f>
        <v>0</v>
      </c>
      <c r="R19" s="69">
        <f ca="1">IF('Income Replacement Calculations'!AV20=0,'Income Replacement Calculations'!AU20*12,'Income Replacement Calculations'!AV20*12)</f>
        <v>0</v>
      </c>
      <c r="S19" s="69">
        <f ca="1">IF('Income Replacement Calculations'!BA20=0,'Income Replacement Calculations'!AZ20*12,'Income Replacement Calculations'!BA20*12)</f>
        <v>0</v>
      </c>
      <c r="T19" s="69">
        <f ca="1">IF('Income Replacement Calculations'!BF20=0,'Income Replacement Calculations'!BE20*12,'Income Replacement Calculations'!BF20*12)</f>
        <v>0</v>
      </c>
      <c r="U19" s="69">
        <f ca="1">IF('Income Replacement Calculations'!BK20=0,'Income Replacement Calculations'!BJ20*12,'Income Replacement Calculations'!BK20*12)</f>
        <v>0</v>
      </c>
      <c r="V19" s="72">
        <f t="shared" ca="1" si="2"/>
        <v>0</v>
      </c>
      <c r="W19" s="4"/>
      <c r="X19" s="71">
        <f t="shared" ca="1" si="3"/>
        <v>0</v>
      </c>
      <c r="Y19" s="72">
        <f t="shared" ca="1" si="0"/>
        <v>0</v>
      </c>
      <c r="Z19" s="4"/>
      <c r="AA19" s="63">
        <f t="shared" ca="1" si="4"/>
        <v>14</v>
      </c>
      <c r="AB19" s="81">
        <f t="shared" si="5"/>
        <v>15</v>
      </c>
      <c r="AC19" s="74">
        <f ca="1">'Income Replacement Calculations'!$D20</f>
        <v>14</v>
      </c>
      <c r="AD19" s="66">
        <f t="shared" ca="1" si="6"/>
        <v>14</v>
      </c>
      <c r="AE19" s="4"/>
      <c r="AF19" s="76">
        <f ca="1">SUM('Income Replacement Calculations'!$DA$20:$DA$80)</f>
        <v>0</v>
      </c>
      <c r="AG19" s="77">
        <f ca="1">'Lump Sum Projectors'!BR20</f>
        <v>0</v>
      </c>
      <c r="AH19" s="78">
        <f t="shared" ca="1" si="7"/>
        <v>0</v>
      </c>
      <c r="AI19" s="68">
        <f ca="1">'Lump Sum Projectors'!AS97</f>
        <v>0</v>
      </c>
      <c r="AJ19" s="79">
        <f t="shared" ca="1" si="8"/>
        <v>0</v>
      </c>
      <c r="AK19" s="4"/>
      <c r="AL19" s="80">
        <f t="shared" ca="1" si="9"/>
        <v>0</v>
      </c>
      <c r="AM19" s="82">
        <f t="shared" ca="1" si="11"/>
        <v>0</v>
      </c>
    </row>
    <row r="20" spans="2:39" ht="15" customHeight="1">
      <c r="B20" s="63">
        <f ca="1">'Income Replacement Calculations'!B21</f>
        <v>15</v>
      </c>
      <c r="C20" s="64">
        <f t="shared" si="10"/>
        <v>16</v>
      </c>
      <c r="D20" s="65">
        <f ca="1">'Income Replacement Calculations'!$D21</f>
        <v>15</v>
      </c>
      <c r="E20" s="66">
        <f ca="1">'Income Replacement Calculations'!E21</f>
        <v>15</v>
      </c>
      <c r="F20" s="4"/>
      <c r="G20" s="67">
        <f ca="1">'Income Replacement Calculations'!CV21*12</f>
        <v>0</v>
      </c>
      <c r="H20" s="68">
        <f ca="1">IF('Income Replacement Calculations'!BV21=0,'Income Replacement Calculations'!BU21*12,'Income Replacement Calculations'!BV21*12)</f>
        <v>0</v>
      </c>
      <c r="I20" s="69">
        <f ca="1">IF('Income Replacement Calculations'!CA21=0,'Income Replacement Calculations'!BZ21*12,'Income Replacement Calculations'!CA21*12)</f>
        <v>0</v>
      </c>
      <c r="J20" s="69">
        <f ca="1">IF('Income Replacement Calculations'!CF21=0,'Income Replacement Calculations'!CE21*12,'Income Replacement Calculations'!CF21*12)</f>
        <v>0</v>
      </c>
      <c r="K20" s="69">
        <f ca="1">IF('Income Replacement Calculations'!CK21=0,'Income Replacement Calculations'!CJ21*12,'Income Replacement Calculations'!CK21*12)</f>
        <v>0</v>
      </c>
      <c r="L20" s="69">
        <f ca="1">IF('Income Replacement Calculations'!CP21=0,'Income Replacement Calculations'!CO21*12,'Income Replacement Calculations'!CP21*12)</f>
        <v>0</v>
      </c>
      <c r="M20" s="72">
        <f t="shared" ca="1" si="1"/>
        <v>0</v>
      </c>
      <c r="N20" s="4"/>
      <c r="O20" s="71">
        <f ca="1">IF('Income Replacement Calculations'!AB21=0,'Income Replacement Calculations'!AA21*12,'Income Replacement Calculations'!AB21*12)</f>
        <v>0</v>
      </c>
      <c r="P20" s="69">
        <f ca="1">IF('Income Replacement Calculations'!AF21=0,'Income Replacement Calculations'!AE21*12,'Income Replacement Calculations'!AF21*12)</f>
        <v>0</v>
      </c>
      <c r="Q20" s="69">
        <f ca="1">IF('Income Replacement Calculations'!AQ21=0,'Income Replacement Calculations'!AP21*12,'Income Replacement Calculations'!AQ21*12)</f>
        <v>0</v>
      </c>
      <c r="R20" s="69">
        <f ca="1">IF('Income Replacement Calculations'!AV21=0,'Income Replacement Calculations'!AU21*12,'Income Replacement Calculations'!AV21*12)</f>
        <v>0</v>
      </c>
      <c r="S20" s="69">
        <f ca="1">IF('Income Replacement Calculations'!BA21=0,'Income Replacement Calculations'!AZ21*12,'Income Replacement Calculations'!BA21*12)</f>
        <v>0</v>
      </c>
      <c r="T20" s="69">
        <f ca="1">IF('Income Replacement Calculations'!BF21=0,'Income Replacement Calculations'!BE21*12,'Income Replacement Calculations'!BF21*12)</f>
        <v>0</v>
      </c>
      <c r="U20" s="69">
        <f ca="1">IF('Income Replacement Calculations'!BK21=0,'Income Replacement Calculations'!BJ21*12,'Income Replacement Calculations'!BK21*12)</f>
        <v>0</v>
      </c>
      <c r="V20" s="72">
        <f t="shared" ca="1" si="2"/>
        <v>0</v>
      </c>
      <c r="W20" s="4"/>
      <c r="X20" s="71">
        <f t="shared" ca="1" si="3"/>
        <v>0</v>
      </c>
      <c r="Y20" s="72">
        <f t="shared" ca="1" si="0"/>
        <v>0</v>
      </c>
      <c r="Z20" s="4"/>
      <c r="AA20" s="63">
        <f t="shared" ca="1" si="4"/>
        <v>15</v>
      </c>
      <c r="AB20" s="81">
        <f t="shared" si="5"/>
        <v>16</v>
      </c>
      <c r="AC20" s="74">
        <f ca="1">'Income Replacement Calculations'!$D21</f>
        <v>15</v>
      </c>
      <c r="AD20" s="66">
        <f t="shared" ca="1" si="6"/>
        <v>15</v>
      </c>
      <c r="AE20" s="4"/>
      <c r="AF20" s="76">
        <f ca="1">SUM('Income Replacement Calculations'!$DA$21:$DA$80)</f>
        <v>0</v>
      </c>
      <c r="AG20" s="77">
        <f ca="1">'Lump Sum Projectors'!BR21</f>
        <v>0</v>
      </c>
      <c r="AH20" s="78">
        <f t="shared" ca="1" si="7"/>
        <v>0</v>
      </c>
      <c r="AI20" s="68">
        <f ca="1">'Lump Sum Projectors'!AS98</f>
        <v>0</v>
      </c>
      <c r="AJ20" s="79">
        <f t="shared" ca="1" si="8"/>
        <v>0</v>
      </c>
      <c r="AK20" s="4"/>
      <c r="AL20" s="80">
        <f t="shared" ca="1" si="9"/>
        <v>0</v>
      </c>
      <c r="AM20" s="82">
        <f t="shared" ca="1" si="11"/>
        <v>0</v>
      </c>
    </row>
    <row r="21" spans="2:39" ht="15" customHeight="1">
      <c r="B21" s="63">
        <f ca="1">'Income Replacement Calculations'!B22</f>
        <v>16</v>
      </c>
      <c r="C21" s="64">
        <f t="shared" si="10"/>
        <v>17</v>
      </c>
      <c r="D21" s="65">
        <f ca="1">'Income Replacement Calculations'!$D22</f>
        <v>16</v>
      </c>
      <c r="E21" s="66">
        <f ca="1">'Income Replacement Calculations'!E22</f>
        <v>16</v>
      </c>
      <c r="F21" s="4"/>
      <c r="G21" s="67">
        <f ca="1">'Income Replacement Calculations'!CV22*12</f>
        <v>0</v>
      </c>
      <c r="H21" s="68">
        <f ca="1">IF('Income Replacement Calculations'!BV22=0,'Income Replacement Calculations'!BU22*12,'Income Replacement Calculations'!BV22*12)</f>
        <v>0</v>
      </c>
      <c r="I21" s="69">
        <f ca="1">IF('Income Replacement Calculations'!CA22=0,'Income Replacement Calculations'!BZ22*12,'Income Replacement Calculations'!CA22*12)</f>
        <v>0</v>
      </c>
      <c r="J21" s="69">
        <f ca="1">IF('Income Replacement Calculations'!CF22=0,'Income Replacement Calculations'!CE22*12,'Income Replacement Calculations'!CF22*12)</f>
        <v>0</v>
      </c>
      <c r="K21" s="69">
        <f ca="1">IF('Income Replacement Calculations'!CK22=0,'Income Replacement Calculations'!CJ22*12,'Income Replacement Calculations'!CK22*12)</f>
        <v>0</v>
      </c>
      <c r="L21" s="69">
        <f ca="1">IF('Income Replacement Calculations'!CP22=0,'Income Replacement Calculations'!CO22*12,'Income Replacement Calculations'!CP22*12)</f>
        <v>0</v>
      </c>
      <c r="M21" s="72">
        <f t="shared" ca="1" si="1"/>
        <v>0</v>
      </c>
      <c r="N21" s="4"/>
      <c r="O21" s="71">
        <f ca="1">IF('Income Replacement Calculations'!AB22=0,'Income Replacement Calculations'!AA22*12,'Income Replacement Calculations'!AB22*12)</f>
        <v>0</v>
      </c>
      <c r="P21" s="69">
        <f ca="1">IF('Income Replacement Calculations'!AF22=0,'Income Replacement Calculations'!AE22*12,'Income Replacement Calculations'!AF22*12)</f>
        <v>0</v>
      </c>
      <c r="Q21" s="69">
        <f ca="1">IF('Income Replacement Calculations'!AQ22=0,'Income Replacement Calculations'!AP22*12,'Income Replacement Calculations'!AQ22*12)</f>
        <v>0</v>
      </c>
      <c r="R21" s="69">
        <f ca="1">IF('Income Replacement Calculations'!AV22=0,'Income Replacement Calculations'!AU22*12,'Income Replacement Calculations'!AV22*12)</f>
        <v>0</v>
      </c>
      <c r="S21" s="69">
        <f ca="1">IF('Income Replacement Calculations'!BA22=0,'Income Replacement Calculations'!AZ22*12,'Income Replacement Calculations'!BA22*12)</f>
        <v>0</v>
      </c>
      <c r="T21" s="69">
        <f ca="1">IF('Income Replacement Calculations'!BF22=0,'Income Replacement Calculations'!BE22*12,'Income Replacement Calculations'!BF22*12)</f>
        <v>0</v>
      </c>
      <c r="U21" s="69">
        <f ca="1">IF('Income Replacement Calculations'!BK22=0,'Income Replacement Calculations'!BJ22*12,'Income Replacement Calculations'!BK22*12)</f>
        <v>0</v>
      </c>
      <c r="V21" s="72">
        <f t="shared" ca="1" si="2"/>
        <v>0</v>
      </c>
      <c r="W21" s="4"/>
      <c r="X21" s="71">
        <f t="shared" ca="1" si="3"/>
        <v>0</v>
      </c>
      <c r="Y21" s="72">
        <f t="shared" ca="1" si="0"/>
        <v>0</v>
      </c>
      <c r="Z21" s="4"/>
      <c r="AA21" s="63">
        <f t="shared" ca="1" si="4"/>
        <v>16</v>
      </c>
      <c r="AB21" s="81">
        <f t="shared" si="5"/>
        <v>17</v>
      </c>
      <c r="AC21" s="74">
        <f ca="1">'Income Replacement Calculations'!$D22</f>
        <v>16</v>
      </c>
      <c r="AD21" s="66">
        <f t="shared" ca="1" si="6"/>
        <v>16</v>
      </c>
      <c r="AE21" s="4"/>
      <c r="AF21" s="76">
        <f ca="1">SUM('Income Replacement Calculations'!$DA$22:$DA$80)</f>
        <v>0</v>
      </c>
      <c r="AG21" s="77">
        <f ca="1">'Lump Sum Projectors'!BR22</f>
        <v>0</v>
      </c>
      <c r="AH21" s="78">
        <f t="shared" ca="1" si="7"/>
        <v>0</v>
      </c>
      <c r="AI21" s="68">
        <f ca="1">'Lump Sum Projectors'!AS99</f>
        <v>0</v>
      </c>
      <c r="AJ21" s="79">
        <f t="shared" ca="1" si="8"/>
        <v>0</v>
      </c>
      <c r="AK21" s="4"/>
      <c r="AL21" s="80">
        <f t="shared" ca="1" si="9"/>
        <v>0</v>
      </c>
      <c r="AM21" s="82">
        <f t="shared" ca="1" si="11"/>
        <v>0</v>
      </c>
    </row>
    <row r="22" spans="2:39" ht="15" customHeight="1">
      <c r="B22" s="63">
        <f ca="1">'Income Replacement Calculations'!B23</f>
        <v>17</v>
      </c>
      <c r="C22" s="64">
        <f t="shared" si="10"/>
        <v>18</v>
      </c>
      <c r="D22" s="65">
        <f ca="1">'Income Replacement Calculations'!$D23</f>
        <v>17</v>
      </c>
      <c r="E22" s="66">
        <f ca="1">'Income Replacement Calculations'!E23</f>
        <v>17</v>
      </c>
      <c r="F22" s="4"/>
      <c r="G22" s="67">
        <f ca="1">'Income Replacement Calculations'!CV23*12</f>
        <v>0</v>
      </c>
      <c r="H22" s="68">
        <f ca="1">IF('Income Replacement Calculations'!BV23=0,'Income Replacement Calculations'!BU23*12,'Income Replacement Calculations'!BV23*12)</f>
        <v>0</v>
      </c>
      <c r="I22" s="69">
        <f ca="1">IF('Income Replacement Calculations'!CA23=0,'Income Replacement Calculations'!BZ23*12,'Income Replacement Calculations'!CA23*12)</f>
        <v>0</v>
      </c>
      <c r="J22" s="69">
        <f ca="1">IF('Income Replacement Calculations'!CF23=0,'Income Replacement Calculations'!CE23*12,'Income Replacement Calculations'!CF23*12)</f>
        <v>0</v>
      </c>
      <c r="K22" s="69">
        <f ca="1">IF('Income Replacement Calculations'!CK23=0,'Income Replacement Calculations'!CJ23*12,'Income Replacement Calculations'!CK23*12)</f>
        <v>0</v>
      </c>
      <c r="L22" s="69">
        <f ca="1">IF('Income Replacement Calculations'!CP23=0,'Income Replacement Calculations'!CO23*12,'Income Replacement Calculations'!CP23*12)</f>
        <v>0</v>
      </c>
      <c r="M22" s="72">
        <f t="shared" ca="1" si="1"/>
        <v>0</v>
      </c>
      <c r="N22" s="4"/>
      <c r="O22" s="71">
        <f ca="1">IF('Income Replacement Calculations'!AB23=0,'Income Replacement Calculations'!AA23*12,'Income Replacement Calculations'!AB23*12)</f>
        <v>0</v>
      </c>
      <c r="P22" s="69">
        <f ca="1">IF('Income Replacement Calculations'!AF23=0,'Income Replacement Calculations'!AE23*12,'Income Replacement Calculations'!AF23*12)</f>
        <v>0</v>
      </c>
      <c r="Q22" s="69">
        <f ca="1">IF('Income Replacement Calculations'!AQ23=0,'Income Replacement Calculations'!AP23*12,'Income Replacement Calculations'!AQ23*12)</f>
        <v>0</v>
      </c>
      <c r="R22" s="69">
        <f ca="1">IF('Income Replacement Calculations'!AV23=0,'Income Replacement Calculations'!AU23*12,'Income Replacement Calculations'!AV23*12)</f>
        <v>0</v>
      </c>
      <c r="S22" s="69">
        <f ca="1">IF('Income Replacement Calculations'!BA23=0,'Income Replacement Calculations'!AZ23*12,'Income Replacement Calculations'!BA23*12)</f>
        <v>0</v>
      </c>
      <c r="T22" s="69">
        <f ca="1">IF('Income Replacement Calculations'!BF23=0,'Income Replacement Calculations'!BE23*12,'Income Replacement Calculations'!BF23*12)</f>
        <v>0</v>
      </c>
      <c r="U22" s="69">
        <f ca="1">IF('Income Replacement Calculations'!BK23=0,'Income Replacement Calculations'!BJ23*12,'Income Replacement Calculations'!BK23*12)</f>
        <v>0</v>
      </c>
      <c r="V22" s="72">
        <f t="shared" ca="1" si="2"/>
        <v>0</v>
      </c>
      <c r="W22" s="4"/>
      <c r="X22" s="71">
        <f t="shared" ca="1" si="3"/>
        <v>0</v>
      </c>
      <c r="Y22" s="72">
        <f t="shared" ca="1" si="0"/>
        <v>0</v>
      </c>
      <c r="Z22" s="4"/>
      <c r="AA22" s="63">
        <f t="shared" ca="1" si="4"/>
        <v>17</v>
      </c>
      <c r="AB22" s="81">
        <f t="shared" si="5"/>
        <v>18</v>
      </c>
      <c r="AC22" s="74">
        <f ca="1">'Income Replacement Calculations'!$D23</f>
        <v>17</v>
      </c>
      <c r="AD22" s="66">
        <f t="shared" ca="1" si="6"/>
        <v>17</v>
      </c>
      <c r="AE22" s="4"/>
      <c r="AF22" s="76">
        <f ca="1">SUM('Income Replacement Calculations'!$DA$23:$DA$80)</f>
        <v>0</v>
      </c>
      <c r="AG22" s="77">
        <f ca="1">'Lump Sum Projectors'!BR23</f>
        <v>0</v>
      </c>
      <c r="AH22" s="78">
        <f t="shared" ca="1" si="7"/>
        <v>0</v>
      </c>
      <c r="AI22" s="68">
        <f ca="1">'Lump Sum Projectors'!AS100</f>
        <v>0</v>
      </c>
      <c r="AJ22" s="79">
        <f t="shared" ca="1" si="8"/>
        <v>0</v>
      </c>
      <c r="AK22" s="4"/>
      <c r="AL22" s="80">
        <f t="shared" ca="1" si="9"/>
        <v>0</v>
      </c>
      <c r="AM22" s="82">
        <f t="shared" ca="1" si="11"/>
        <v>0</v>
      </c>
    </row>
    <row r="23" spans="2:39" ht="15" customHeight="1">
      <c r="B23" s="63">
        <f ca="1">'Income Replacement Calculations'!B24</f>
        <v>18</v>
      </c>
      <c r="C23" s="64">
        <f t="shared" si="10"/>
        <v>19</v>
      </c>
      <c r="D23" s="65">
        <f ca="1">'Income Replacement Calculations'!$D24</f>
        <v>18</v>
      </c>
      <c r="E23" s="66">
        <f ca="1">'Income Replacement Calculations'!E24</f>
        <v>18</v>
      </c>
      <c r="F23" s="4"/>
      <c r="G23" s="67">
        <f ca="1">'Income Replacement Calculations'!CV24*12</f>
        <v>0</v>
      </c>
      <c r="H23" s="68">
        <f ca="1">IF('Income Replacement Calculations'!BV24=0,'Income Replacement Calculations'!BU24*12,'Income Replacement Calculations'!BV24*12)</f>
        <v>0</v>
      </c>
      <c r="I23" s="69">
        <f ca="1">IF('Income Replacement Calculations'!CA24=0,'Income Replacement Calculations'!BZ24*12,'Income Replacement Calculations'!CA24*12)</f>
        <v>0</v>
      </c>
      <c r="J23" s="69">
        <f ca="1">IF('Income Replacement Calculations'!CF24=0,'Income Replacement Calculations'!CE24*12,'Income Replacement Calculations'!CF24*12)</f>
        <v>0</v>
      </c>
      <c r="K23" s="69">
        <f ca="1">IF('Income Replacement Calculations'!CK24=0,'Income Replacement Calculations'!CJ24*12,'Income Replacement Calculations'!CK24*12)</f>
        <v>0</v>
      </c>
      <c r="L23" s="69">
        <f ca="1">IF('Income Replacement Calculations'!CP24=0,'Income Replacement Calculations'!CO24*12,'Income Replacement Calculations'!CP24*12)</f>
        <v>0</v>
      </c>
      <c r="M23" s="72">
        <f t="shared" ca="1" si="1"/>
        <v>0</v>
      </c>
      <c r="N23" s="4"/>
      <c r="O23" s="71">
        <f ca="1">IF('Income Replacement Calculations'!AB24=0,'Income Replacement Calculations'!AA24*12,'Income Replacement Calculations'!AB24*12)</f>
        <v>0</v>
      </c>
      <c r="P23" s="69">
        <f ca="1">IF('Income Replacement Calculations'!AF24=0,'Income Replacement Calculations'!AE24*12,'Income Replacement Calculations'!AF24*12)</f>
        <v>0</v>
      </c>
      <c r="Q23" s="69">
        <f ca="1">IF('Income Replacement Calculations'!AQ24=0,'Income Replacement Calculations'!AP24*12,'Income Replacement Calculations'!AQ24*12)</f>
        <v>0</v>
      </c>
      <c r="R23" s="69">
        <f ca="1">IF('Income Replacement Calculations'!AV24=0,'Income Replacement Calculations'!AU24*12,'Income Replacement Calculations'!AV24*12)</f>
        <v>0</v>
      </c>
      <c r="S23" s="69">
        <f ca="1">IF('Income Replacement Calculations'!BA24=0,'Income Replacement Calculations'!AZ24*12,'Income Replacement Calculations'!BA24*12)</f>
        <v>0</v>
      </c>
      <c r="T23" s="69">
        <f ca="1">IF('Income Replacement Calculations'!BF24=0,'Income Replacement Calculations'!BE24*12,'Income Replacement Calculations'!BF24*12)</f>
        <v>0</v>
      </c>
      <c r="U23" s="69">
        <f ca="1">IF('Income Replacement Calculations'!BK24=0,'Income Replacement Calculations'!BJ24*12,'Income Replacement Calculations'!BK24*12)</f>
        <v>0</v>
      </c>
      <c r="V23" s="72">
        <f t="shared" ca="1" si="2"/>
        <v>0</v>
      </c>
      <c r="W23" s="4"/>
      <c r="X23" s="71">
        <f t="shared" ca="1" si="3"/>
        <v>0</v>
      </c>
      <c r="Y23" s="72">
        <f t="shared" ca="1" si="0"/>
        <v>0</v>
      </c>
      <c r="Z23" s="4"/>
      <c r="AA23" s="63">
        <f t="shared" ca="1" si="4"/>
        <v>18</v>
      </c>
      <c r="AB23" s="81">
        <f t="shared" si="5"/>
        <v>19</v>
      </c>
      <c r="AC23" s="74">
        <f ca="1">'Income Replacement Calculations'!$D24</f>
        <v>18</v>
      </c>
      <c r="AD23" s="66">
        <f t="shared" ca="1" si="6"/>
        <v>18</v>
      </c>
      <c r="AE23" s="4"/>
      <c r="AF23" s="76">
        <f ca="1">SUM('Income Replacement Calculations'!$DA$24:$DA$80)</f>
        <v>0</v>
      </c>
      <c r="AG23" s="77">
        <f ca="1">'Lump Sum Projectors'!BR24</f>
        <v>0</v>
      </c>
      <c r="AH23" s="78">
        <f t="shared" ca="1" si="7"/>
        <v>0</v>
      </c>
      <c r="AI23" s="68">
        <f ca="1">'Lump Sum Projectors'!AS101</f>
        <v>0</v>
      </c>
      <c r="AJ23" s="79">
        <f t="shared" ca="1" si="8"/>
        <v>0</v>
      </c>
      <c r="AK23" s="4"/>
      <c r="AL23" s="80">
        <f t="shared" ca="1" si="9"/>
        <v>0</v>
      </c>
      <c r="AM23" s="82">
        <f t="shared" ca="1" si="11"/>
        <v>0</v>
      </c>
    </row>
    <row r="24" spans="2:39" ht="15" customHeight="1">
      <c r="B24" s="63">
        <f ca="1">'Income Replacement Calculations'!B25</f>
        <v>19</v>
      </c>
      <c r="C24" s="64">
        <f t="shared" si="10"/>
        <v>20</v>
      </c>
      <c r="D24" s="65">
        <f ca="1">'Income Replacement Calculations'!$D25</f>
        <v>19</v>
      </c>
      <c r="E24" s="66">
        <f ca="1">'Income Replacement Calculations'!E25</f>
        <v>19</v>
      </c>
      <c r="F24" s="4"/>
      <c r="G24" s="67">
        <f ca="1">'Income Replacement Calculations'!CV25*12</f>
        <v>0</v>
      </c>
      <c r="H24" s="68">
        <f ca="1">IF('Income Replacement Calculations'!BV25=0,'Income Replacement Calculations'!BU25*12,'Income Replacement Calculations'!BV25*12)</f>
        <v>0</v>
      </c>
      <c r="I24" s="69">
        <f ca="1">IF('Income Replacement Calculations'!CA25=0,'Income Replacement Calculations'!BZ25*12,'Income Replacement Calculations'!CA25*12)</f>
        <v>0</v>
      </c>
      <c r="J24" s="69">
        <f ca="1">IF('Income Replacement Calculations'!CF25=0,'Income Replacement Calculations'!CE25*12,'Income Replacement Calculations'!CF25*12)</f>
        <v>0</v>
      </c>
      <c r="K24" s="69">
        <f ca="1">IF('Income Replacement Calculations'!CK25=0,'Income Replacement Calculations'!CJ25*12,'Income Replacement Calculations'!CK25*12)</f>
        <v>0</v>
      </c>
      <c r="L24" s="69">
        <f ca="1">IF('Income Replacement Calculations'!CP25=0,'Income Replacement Calculations'!CO25*12,'Income Replacement Calculations'!CP25*12)</f>
        <v>0</v>
      </c>
      <c r="M24" s="72">
        <f t="shared" ca="1" si="1"/>
        <v>0</v>
      </c>
      <c r="N24" s="4"/>
      <c r="O24" s="71">
        <f ca="1">IF('Income Replacement Calculations'!AB25=0,'Income Replacement Calculations'!AA25*12,'Income Replacement Calculations'!AB25*12)</f>
        <v>0</v>
      </c>
      <c r="P24" s="69">
        <f ca="1">IF('Income Replacement Calculations'!AF25=0,'Income Replacement Calculations'!AE25*12,'Income Replacement Calculations'!AF25*12)</f>
        <v>0</v>
      </c>
      <c r="Q24" s="69">
        <f ca="1">IF('Income Replacement Calculations'!AQ25=0,'Income Replacement Calculations'!AP25*12,'Income Replacement Calculations'!AQ25*12)</f>
        <v>0</v>
      </c>
      <c r="R24" s="69">
        <f ca="1">IF('Income Replacement Calculations'!AV25=0,'Income Replacement Calculations'!AU25*12,'Income Replacement Calculations'!AV25*12)</f>
        <v>0</v>
      </c>
      <c r="S24" s="69">
        <f ca="1">IF('Income Replacement Calculations'!BA25=0,'Income Replacement Calculations'!AZ25*12,'Income Replacement Calculations'!BA25*12)</f>
        <v>0</v>
      </c>
      <c r="T24" s="69">
        <f ca="1">IF('Income Replacement Calculations'!BF25=0,'Income Replacement Calculations'!BE25*12,'Income Replacement Calculations'!BF25*12)</f>
        <v>0</v>
      </c>
      <c r="U24" s="69">
        <f ca="1">IF('Income Replacement Calculations'!BK25=0,'Income Replacement Calculations'!BJ25*12,'Income Replacement Calculations'!BK25*12)</f>
        <v>0</v>
      </c>
      <c r="V24" s="72">
        <f t="shared" ca="1" si="2"/>
        <v>0</v>
      </c>
      <c r="W24" s="4"/>
      <c r="X24" s="71">
        <f t="shared" ca="1" si="3"/>
        <v>0</v>
      </c>
      <c r="Y24" s="72">
        <f t="shared" ca="1" si="0"/>
        <v>0</v>
      </c>
      <c r="Z24" s="4"/>
      <c r="AA24" s="63">
        <f t="shared" ca="1" si="4"/>
        <v>19</v>
      </c>
      <c r="AB24" s="81">
        <f t="shared" si="5"/>
        <v>20</v>
      </c>
      <c r="AC24" s="74">
        <f ca="1">'Income Replacement Calculations'!$D25</f>
        <v>19</v>
      </c>
      <c r="AD24" s="66">
        <f t="shared" ca="1" si="6"/>
        <v>19</v>
      </c>
      <c r="AE24" s="4"/>
      <c r="AF24" s="76">
        <f ca="1">SUM('Income Replacement Calculations'!$DA$25:$DA$80)</f>
        <v>0</v>
      </c>
      <c r="AG24" s="77">
        <f ca="1">'Lump Sum Projectors'!BR25</f>
        <v>0</v>
      </c>
      <c r="AH24" s="78">
        <f t="shared" ca="1" si="7"/>
        <v>0</v>
      </c>
      <c r="AI24" s="68">
        <f ca="1">'Lump Sum Projectors'!AS102</f>
        <v>0</v>
      </c>
      <c r="AJ24" s="79">
        <f t="shared" ca="1" si="8"/>
        <v>0</v>
      </c>
      <c r="AK24" s="4"/>
      <c r="AL24" s="80">
        <f t="shared" ca="1" si="9"/>
        <v>0</v>
      </c>
      <c r="AM24" s="82">
        <f t="shared" ca="1" si="11"/>
        <v>0</v>
      </c>
    </row>
    <row r="25" spans="2:39" ht="15" customHeight="1">
      <c r="B25" s="63">
        <f ca="1">'Income Replacement Calculations'!B26</f>
        <v>20</v>
      </c>
      <c r="C25" s="64">
        <f t="shared" si="10"/>
        <v>21</v>
      </c>
      <c r="D25" s="65">
        <f ca="1">'Income Replacement Calculations'!$D26</f>
        <v>20</v>
      </c>
      <c r="E25" s="66">
        <f ca="1">'Income Replacement Calculations'!E26</f>
        <v>20</v>
      </c>
      <c r="F25" s="4"/>
      <c r="G25" s="67">
        <f ca="1">'Income Replacement Calculations'!CV26*12</f>
        <v>0</v>
      </c>
      <c r="H25" s="68">
        <f ca="1">IF('Income Replacement Calculations'!BV26=0,'Income Replacement Calculations'!BU26*12,'Income Replacement Calculations'!BV26*12)</f>
        <v>0</v>
      </c>
      <c r="I25" s="69">
        <f ca="1">IF('Income Replacement Calculations'!CA26=0,'Income Replacement Calculations'!BZ26*12,'Income Replacement Calculations'!CA26*12)</f>
        <v>0</v>
      </c>
      <c r="J25" s="69">
        <f ca="1">IF('Income Replacement Calculations'!CF26=0,'Income Replacement Calculations'!CE26*12,'Income Replacement Calculations'!CF26*12)</f>
        <v>0</v>
      </c>
      <c r="K25" s="69">
        <f ca="1">IF('Income Replacement Calculations'!CK26=0,'Income Replacement Calculations'!CJ26*12,'Income Replacement Calculations'!CK26*12)</f>
        <v>0</v>
      </c>
      <c r="L25" s="69">
        <f ca="1">IF('Income Replacement Calculations'!CP26=0,'Income Replacement Calculations'!CO26*12,'Income Replacement Calculations'!CP26*12)</f>
        <v>0</v>
      </c>
      <c r="M25" s="72">
        <f t="shared" ca="1" si="1"/>
        <v>0</v>
      </c>
      <c r="N25" s="4"/>
      <c r="O25" s="71">
        <f ca="1">IF('Income Replacement Calculations'!AB26=0,'Income Replacement Calculations'!AA26*12,'Income Replacement Calculations'!AB26*12)</f>
        <v>0</v>
      </c>
      <c r="P25" s="69">
        <f ca="1">IF('Income Replacement Calculations'!AF26=0,'Income Replacement Calculations'!AE26*12,'Income Replacement Calculations'!AF26*12)</f>
        <v>0</v>
      </c>
      <c r="Q25" s="69">
        <f ca="1">IF('Income Replacement Calculations'!AQ26=0,'Income Replacement Calculations'!AP26*12,'Income Replacement Calculations'!AQ26*12)</f>
        <v>0</v>
      </c>
      <c r="R25" s="69">
        <f ca="1">IF('Income Replacement Calculations'!AV26=0,'Income Replacement Calculations'!AU26*12,'Income Replacement Calculations'!AV26*12)</f>
        <v>0</v>
      </c>
      <c r="S25" s="69">
        <f ca="1">IF('Income Replacement Calculations'!BA26=0,'Income Replacement Calculations'!AZ26*12,'Income Replacement Calculations'!BA26*12)</f>
        <v>0</v>
      </c>
      <c r="T25" s="69">
        <f ca="1">IF('Income Replacement Calculations'!BF26=0,'Income Replacement Calculations'!BE26*12,'Income Replacement Calculations'!BF26*12)</f>
        <v>0</v>
      </c>
      <c r="U25" s="69">
        <f ca="1">IF('Income Replacement Calculations'!BK26=0,'Income Replacement Calculations'!BJ26*12,'Income Replacement Calculations'!BK26*12)</f>
        <v>0</v>
      </c>
      <c r="V25" s="72">
        <f t="shared" ca="1" si="2"/>
        <v>0</v>
      </c>
      <c r="W25" s="4"/>
      <c r="X25" s="71">
        <f t="shared" ca="1" si="3"/>
        <v>0</v>
      </c>
      <c r="Y25" s="72">
        <f t="shared" ca="1" si="0"/>
        <v>0</v>
      </c>
      <c r="Z25" s="4"/>
      <c r="AA25" s="63">
        <f t="shared" ca="1" si="4"/>
        <v>20</v>
      </c>
      <c r="AB25" s="81">
        <f t="shared" si="5"/>
        <v>21</v>
      </c>
      <c r="AC25" s="74">
        <f ca="1">'Income Replacement Calculations'!$D26</f>
        <v>20</v>
      </c>
      <c r="AD25" s="66">
        <f t="shared" ca="1" si="6"/>
        <v>20</v>
      </c>
      <c r="AE25" s="4"/>
      <c r="AF25" s="76">
        <f ca="1">SUM('Income Replacement Calculations'!$DA$26:$DA$80)</f>
        <v>0</v>
      </c>
      <c r="AG25" s="77">
        <f ca="1">'Lump Sum Projectors'!BR26</f>
        <v>0</v>
      </c>
      <c r="AH25" s="78">
        <f t="shared" ca="1" si="7"/>
        <v>0</v>
      </c>
      <c r="AI25" s="68">
        <f ca="1">'Lump Sum Projectors'!AS103</f>
        <v>0</v>
      </c>
      <c r="AJ25" s="79">
        <f t="shared" ca="1" si="8"/>
        <v>0</v>
      </c>
      <c r="AK25" s="4"/>
      <c r="AL25" s="80">
        <f t="shared" ca="1" si="9"/>
        <v>0</v>
      </c>
      <c r="AM25" s="82">
        <f t="shared" ca="1" si="11"/>
        <v>0</v>
      </c>
    </row>
    <row r="26" spans="2:39" ht="15" customHeight="1">
      <c r="B26" s="63">
        <f ca="1">'Income Replacement Calculations'!B27</f>
        <v>21</v>
      </c>
      <c r="C26" s="64">
        <f t="shared" si="10"/>
        <v>22</v>
      </c>
      <c r="D26" s="65">
        <f ca="1">'Income Replacement Calculations'!$D27</f>
        <v>21</v>
      </c>
      <c r="E26" s="66">
        <f ca="1">'Income Replacement Calculations'!E27</f>
        <v>21</v>
      </c>
      <c r="F26" s="4"/>
      <c r="G26" s="67">
        <f ca="1">'Income Replacement Calculations'!CV27*12</f>
        <v>0</v>
      </c>
      <c r="H26" s="68">
        <f ca="1">IF('Income Replacement Calculations'!BV27=0,'Income Replacement Calculations'!BU27*12,'Income Replacement Calculations'!BV27*12)</f>
        <v>0</v>
      </c>
      <c r="I26" s="69">
        <f ca="1">IF('Income Replacement Calculations'!CA27=0,'Income Replacement Calculations'!BZ27*12,'Income Replacement Calculations'!CA27*12)</f>
        <v>0</v>
      </c>
      <c r="J26" s="69">
        <f ca="1">IF('Income Replacement Calculations'!CF27=0,'Income Replacement Calculations'!CE27*12,'Income Replacement Calculations'!CF27*12)</f>
        <v>0</v>
      </c>
      <c r="K26" s="69">
        <f ca="1">IF('Income Replacement Calculations'!CK27=0,'Income Replacement Calculations'!CJ27*12,'Income Replacement Calculations'!CK27*12)</f>
        <v>0</v>
      </c>
      <c r="L26" s="69">
        <f ca="1">IF('Income Replacement Calculations'!CP27=0,'Income Replacement Calculations'!CO27*12,'Income Replacement Calculations'!CP27*12)</f>
        <v>0</v>
      </c>
      <c r="M26" s="72">
        <f t="shared" ca="1" si="1"/>
        <v>0</v>
      </c>
      <c r="N26" s="4"/>
      <c r="O26" s="71">
        <f ca="1">IF('Income Replacement Calculations'!AB27=0,'Income Replacement Calculations'!AA27*12,'Income Replacement Calculations'!AB27*12)</f>
        <v>0</v>
      </c>
      <c r="P26" s="69">
        <f ca="1">IF('Income Replacement Calculations'!AF27=0,'Income Replacement Calculations'!AE27*12,'Income Replacement Calculations'!AF27*12)</f>
        <v>0</v>
      </c>
      <c r="Q26" s="69">
        <f ca="1">IF('Income Replacement Calculations'!AQ27=0,'Income Replacement Calculations'!AP27*12,'Income Replacement Calculations'!AQ27*12)</f>
        <v>0</v>
      </c>
      <c r="R26" s="69">
        <f ca="1">IF('Income Replacement Calculations'!AV27=0,'Income Replacement Calculations'!AU27*12,'Income Replacement Calculations'!AV27*12)</f>
        <v>0</v>
      </c>
      <c r="S26" s="69">
        <f ca="1">IF('Income Replacement Calculations'!BA27=0,'Income Replacement Calculations'!AZ27*12,'Income Replacement Calculations'!BA27*12)</f>
        <v>0</v>
      </c>
      <c r="T26" s="69">
        <f ca="1">IF('Income Replacement Calculations'!BF27=0,'Income Replacement Calculations'!BE27*12,'Income Replacement Calculations'!BF27*12)</f>
        <v>0</v>
      </c>
      <c r="U26" s="69">
        <f ca="1">IF('Income Replacement Calculations'!BK27=0,'Income Replacement Calculations'!BJ27*12,'Income Replacement Calculations'!BK27*12)</f>
        <v>0</v>
      </c>
      <c r="V26" s="72">
        <f t="shared" ca="1" si="2"/>
        <v>0</v>
      </c>
      <c r="W26" s="4"/>
      <c r="X26" s="71">
        <f t="shared" ca="1" si="3"/>
        <v>0</v>
      </c>
      <c r="Y26" s="72">
        <f t="shared" ca="1" si="0"/>
        <v>0</v>
      </c>
      <c r="Z26" s="4"/>
      <c r="AA26" s="63">
        <f t="shared" ca="1" si="4"/>
        <v>21</v>
      </c>
      <c r="AB26" s="81">
        <f t="shared" si="5"/>
        <v>22</v>
      </c>
      <c r="AC26" s="74">
        <f ca="1">'Income Replacement Calculations'!$D27</f>
        <v>21</v>
      </c>
      <c r="AD26" s="66">
        <f t="shared" ca="1" si="6"/>
        <v>21</v>
      </c>
      <c r="AE26" s="4"/>
      <c r="AF26" s="76">
        <f ca="1">SUM('Income Replacement Calculations'!$DA$27:$DA$80)</f>
        <v>0</v>
      </c>
      <c r="AG26" s="77">
        <f ca="1">'Lump Sum Projectors'!BR27</f>
        <v>0</v>
      </c>
      <c r="AH26" s="78">
        <f t="shared" ca="1" si="7"/>
        <v>0</v>
      </c>
      <c r="AI26" s="68">
        <f ca="1">'Lump Sum Projectors'!AS104</f>
        <v>0</v>
      </c>
      <c r="AJ26" s="79">
        <f t="shared" ca="1" si="8"/>
        <v>0</v>
      </c>
      <c r="AK26" s="4"/>
      <c r="AL26" s="80">
        <f t="shared" ca="1" si="9"/>
        <v>0</v>
      </c>
      <c r="AM26" s="82">
        <f t="shared" ca="1" si="11"/>
        <v>0</v>
      </c>
    </row>
    <row r="27" spans="2:39" ht="15" customHeight="1">
      <c r="B27" s="63">
        <f ca="1">'Income Replacement Calculations'!B28</f>
        <v>22</v>
      </c>
      <c r="C27" s="64">
        <f t="shared" si="10"/>
        <v>23</v>
      </c>
      <c r="D27" s="65">
        <f ca="1">'Income Replacement Calculations'!$D28</f>
        <v>22</v>
      </c>
      <c r="E27" s="66">
        <f ca="1">'Income Replacement Calculations'!E28</f>
        <v>22</v>
      </c>
      <c r="F27" s="4"/>
      <c r="G27" s="67">
        <f ca="1">'Income Replacement Calculations'!CV28*12</f>
        <v>0</v>
      </c>
      <c r="H27" s="68">
        <f ca="1">IF('Income Replacement Calculations'!BV28=0,'Income Replacement Calculations'!BU28*12,'Income Replacement Calculations'!BV28*12)</f>
        <v>0</v>
      </c>
      <c r="I27" s="69">
        <f ca="1">IF('Income Replacement Calculations'!CA28=0,'Income Replacement Calculations'!BZ28*12,'Income Replacement Calculations'!CA28*12)</f>
        <v>0</v>
      </c>
      <c r="J27" s="69">
        <f ca="1">IF('Income Replacement Calculations'!CF28=0,'Income Replacement Calculations'!CE28*12,'Income Replacement Calculations'!CF28*12)</f>
        <v>0</v>
      </c>
      <c r="K27" s="69">
        <f ca="1">IF('Income Replacement Calculations'!CK28=0,'Income Replacement Calculations'!CJ28*12,'Income Replacement Calculations'!CK28*12)</f>
        <v>0</v>
      </c>
      <c r="L27" s="69">
        <f ca="1">IF('Income Replacement Calculations'!CP28=0,'Income Replacement Calculations'!CO28*12,'Income Replacement Calculations'!CP28*12)</f>
        <v>0</v>
      </c>
      <c r="M27" s="72">
        <f t="shared" ca="1" si="1"/>
        <v>0</v>
      </c>
      <c r="N27" s="4"/>
      <c r="O27" s="71">
        <f ca="1">IF('Income Replacement Calculations'!AB28=0,'Income Replacement Calculations'!AA28*12,'Income Replacement Calculations'!AB28*12)</f>
        <v>0</v>
      </c>
      <c r="P27" s="69">
        <f ca="1">IF('Income Replacement Calculations'!AF28=0,'Income Replacement Calculations'!AE28*12,'Income Replacement Calculations'!AF28*12)</f>
        <v>0</v>
      </c>
      <c r="Q27" s="69">
        <f ca="1">IF('Income Replacement Calculations'!AQ28=0,'Income Replacement Calculations'!AP28*12,'Income Replacement Calculations'!AQ28*12)</f>
        <v>0</v>
      </c>
      <c r="R27" s="69">
        <f ca="1">IF('Income Replacement Calculations'!AV28=0,'Income Replacement Calculations'!AU28*12,'Income Replacement Calculations'!AV28*12)</f>
        <v>0</v>
      </c>
      <c r="S27" s="69">
        <f ca="1">IF('Income Replacement Calculations'!BA28=0,'Income Replacement Calculations'!AZ28*12,'Income Replacement Calculations'!BA28*12)</f>
        <v>0</v>
      </c>
      <c r="T27" s="69">
        <f ca="1">IF('Income Replacement Calculations'!BF28=0,'Income Replacement Calculations'!BE28*12,'Income Replacement Calculations'!BF28*12)</f>
        <v>0</v>
      </c>
      <c r="U27" s="69">
        <f ca="1">IF('Income Replacement Calculations'!BK28=0,'Income Replacement Calculations'!BJ28*12,'Income Replacement Calculations'!BK28*12)</f>
        <v>0</v>
      </c>
      <c r="V27" s="72">
        <f t="shared" ca="1" si="2"/>
        <v>0</v>
      </c>
      <c r="W27" s="4"/>
      <c r="X27" s="71">
        <f t="shared" ca="1" si="3"/>
        <v>0</v>
      </c>
      <c r="Y27" s="72">
        <f t="shared" ca="1" si="0"/>
        <v>0</v>
      </c>
      <c r="Z27" s="4"/>
      <c r="AA27" s="63">
        <f t="shared" ca="1" si="4"/>
        <v>22</v>
      </c>
      <c r="AB27" s="81">
        <f t="shared" si="5"/>
        <v>23</v>
      </c>
      <c r="AC27" s="74">
        <f ca="1">'Income Replacement Calculations'!$D28</f>
        <v>22</v>
      </c>
      <c r="AD27" s="66">
        <f t="shared" ca="1" si="6"/>
        <v>22</v>
      </c>
      <c r="AE27" s="4"/>
      <c r="AF27" s="76">
        <f ca="1">SUM('Income Replacement Calculations'!$DA$28:$DA$80)</f>
        <v>0</v>
      </c>
      <c r="AG27" s="77">
        <f ca="1">'Lump Sum Projectors'!BR28</f>
        <v>0</v>
      </c>
      <c r="AH27" s="78">
        <f t="shared" ca="1" si="7"/>
        <v>0</v>
      </c>
      <c r="AI27" s="68">
        <f ca="1">'Lump Sum Projectors'!AS105</f>
        <v>0</v>
      </c>
      <c r="AJ27" s="79">
        <f t="shared" ca="1" si="8"/>
        <v>0</v>
      </c>
      <c r="AK27" s="4"/>
      <c r="AL27" s="80">
        <f t="shared" ca="1" si="9"/>
        <v>0</v>
      </c>
      <c r="AM27" s="82">
        <f t="shared" ca="1" si="11"/>
        <v>0</v>
      </c>
    </row>
    <row r="28" spans="2:39" ht="15" customHeight="1">
      <c r="B28" s="63">
        <f ca="1">'Income Replacement Calculations'!B29</f>
        <v>23</v>
      </c>
      <c r="C28" s="64">
        <f t="shared" si="10"/>
        <v>24</v>
      </c>
      <c r="D28" s="65">
        <f ca="1">'Income Replacement Calculations'!$D29</f>
        <v>23</v>
      </c>
      <c r="E28" s="66">
        <f ca="1">'Income Replacement Calculations'!E29</f>
        <v>23</v>
      </c>
      <c r="F28" s="4"/>
      <c r="G28" s="67">
        <f ca="1">'Income Replacement Calculations'!CV29*12</f>
        <v>0</v>
      </c>
      <c r="H28" s="68">
        <f ca="1">IF('Income Replacement Calculations'!BV29=0,'Income Replacement Calculations'!BU29*12,'Income Replacement Calculations'!BV29*12)</f>
        <v>0</v>
      </c>
      <c r="I28" s="69">
        <f ca="1">IF('Income Replacement Calculations'!CA29=0,'Income Replacement Calculations'!BZ29*12,'Income Replacement Calculations'!CA29*12)</f>
        <v>0</v>
      </c>
      <c r="J28" s="69">
        <f ca="1">IF('Income Replacement Calculations'!CF29=0,'Income Replacement Calculations'!CE29*12,'Income Replacement Calculations'!CF29*12)</f>
        <v>0</v>
      </c>
      <c r="K28" s="69">
        <f ca="1">IF('Income Replacement Calculations'!CK29=0,'Income Replacement Calculations'!CJ29*12,'Income Replacement Calculations'!CK29*12)</f>
        <v>0</v>
      </c>
      <c r="L28" s="69">
        <f ca="1">IF('Income Replacement Calculations'!CP29=0,'Income Replacement Calculations'!CO29*12,'Income Replacement Calculations'!CP29*12)</f>
        <v>0</v>
      </c>
      <c r="M28" s="72">
        <f t="shared" ca="1" si="1"/>
        <v>0</v>
      </c>
      <c r="N28" s="4"/>
      <c r="O28" s="71">
        <f ca="1">IF('Income Replacement Calculations'!AB29=0,'Income Replacement Calculations'!AA29*12,'Income Replacement Calculations'!AB29*12)</f>
        <v>0</v>
      </c>
      <c r="P28" s="69">
        <f ca="1">IF('Income Replacement Calculations'!AF29=0,'Income Replacement Calculations'!AE29*12,'Income Replacement Calculations'!AF29*12)</f>
        <v>0</v>
      </c>
      <c r="Q28" s="69">
        <f ca="1">IF('Income Replacement Calculations'!AQ29=0,'Income Replacement Calculations'!AP29*12,'Income Replacement Calculations'!AQ29*12)</f>
        <v>0</v>
      </c>
      <c r="R28" s="69">
        <f ca="1">IF('Income Replacement Calculations'!AV29=0,'Income Replacement Calculations'!AU29*12,'Income Replacement Calculations'!AV29*12)</f>
        <v>0</v>
      </c>
      <c r="S28" s="69">
        <f ca="1">IF('Income Replacement Calculations'!BA29=0,'Income Replacement Calculations'!AZ29*12,'Income Replacement Calculations'!BA29*12)</f>
        <v>0</v>
      </c>
      <c r="T28" s="69">
        <f ca="1">IF('Income Replacement Calculations'!BF29=0,'Income Replacement Calculations'!BE29*12,'Income Replacement Calculations'!BF29*12)</f>
        <v>0</v>
      </c>
      <c r="U28" s="69">
        <f ca="1">IF('Income Replacement Calculations'!BK29=0,'Income Replacement Calculations'!BJ29*12,'Income Replacement Calculations'!BK29*12)</f>
        <v>0</v>
      </c>
      <c r="V28" s="72">
        <f t="shared" ca="1" si="2"/>
        <v>0</v>
      </c>
      <c r="W28" s="4"/>
      <c r="X28" s="71">
        <f t="shared" ca="1" si="3"/>
        <v>0</v>
      </c>
      <c r="Y28" s="72">
        <f t="shared" ca="1" si="0"/>
        <v>0</v>
      </c>
      <c r="Z28" s="4"/>
      <c r="AA28" s="63">
        <f t="shared" ca="1" si="4"/>
        <v>23</v>
      </c>
      <c r="AB28" s="81">
        <f t="shared" si="5"/>
        <v>24</v>
      </c>
      <c r="AC28" s="74">
        <f ca="1">'Income Replacement Calculations'!$D29</f>
        <v>23</v>
      </c>
      <c r="AD28" s="66">
        <f t="shared" ca="1" si="6"/>
        <v>23</v>
      </c>
      <c r="AE28" s="4"/>
      <c r="AF28" s="76">
        <f ca="1">SUM('Income Replacement Calculations'!$DA$29:$DA$80)</f>
        <v>0</v>
      </c>
      <c r="AG28" s="77">
        <f ca="1">'Lump Sum Projectors'!BR29</f>
        <v>0</v>
      </c>
      <c r="AH28" s="78">
        <f t="shared" ca="1" si="7"/>
        <v>0</v>
      </c>
      <c r="AI28" s="68">
        <f ca="1">'Lump Sum Projectors'!AS106</f>
        <v>0</v>
      </c>
      <c r="AJ28" s="79">
        <f t="shared" ca="1" si="8"/>
        <v>0</v>
      </c>
      <c r="AK28" s="4"/>
      <c r="AL28" s="80">
        <f t="shared" ca="1" si="9"/>
        <v>0</v>
      </c>
      <c r="AM28" s="82">
        <f t="shared" ca="1" si="11"/>
        <v>0</v>
      </c>
    </row>
    <row r="29" spans="2:39" ht="15" customHeight="1">
      <c r="B29" s="63">
        <f ca="1">'Income Replacement Calculations'!B30</f>
        <v>24</v>
      </c>
      <c r="C29" s="64">
        <f t="shared" si="10"/>
        <v>25</v>
      </c>
      <c r="D29" s="65">
        <f ca="1">'Income Replacement Calculations'!$D30</f>
        <v>24</v>
      </c>
      <c r="E29" s="66">
        <f ca="1">'Income Replacement Calculations'!E30</f>
        <v>24</v>
      </c>
      <c r="F29" s="4"/>
      <c r="G29" s="67">
        <f ca="1">'Income Replacement Calculations'!CV30*12</f>
        <v>0</v>
      </c>
      <c r="H29" s="68">
        <f ca="1">IF('Income Replacement Calculations'!BV30=0,'Income Replacement Calculations'!BU30*12,'Income Replacement Calculations'!BV30*12)</f>
        <v>0</v>
      </c>
      <c r="I29" s="69">
        <f ca="1">IF('Income Replacement Calculations'!CA30=0,'Income Replacement Calculations'!BZ30*12,'Income Replacement Calculations'!CA30*12)</f>
        <v>0</v>
      </c>
      <c r="J29" s="69">
        <f ca="1">IF('Income Replacement Calculations'!CF30=0,'Income Replacement Calculations'!CE30*12,'Income Replacement Calculations'!CF30*12)</f>
        <v>0</v>
      </c>
      <c r="K29" s="69">
        <f ca="1">IF('Income Replacement Calculations'!CK30=0,'Income Replacement Calculations'!CJ30*12,'Income Replacement Calculations'!CK30*12)</f>
        <v>0</v>
      </c>
      <c r="L29" s="69">
        <f ca="1">IF('Income Replacement Calculations'!CP30=0,'Income Replacement Calculations'!CO30*12,'Income Replacement Calculations'!CP30*12)</f>
        <v>0</v>
      </c>
      <c r="M29" s="72">
        <f t="shared" ca="1" si="1"/>
        <v>0</v>
      </c>
      <c r="N29" s="4"/>
      <c r="O29" s="71">
        <f ca="1">IF('Income Replacement Calculations'!AB30=0,'Income Replacement Calculations'!AA30*12,'Income Replacement Calculations'!AB30*12)</f>
        <v>0</v>
      </c>
      <c r="P29" s="69">
        <f ca="1">IF('Income Replacement Calculations'!AF30=0,'Income Replacement Calculations'!AE30*12,'Income Replacement Calculations'!AF30*12)</f>
        <v>0</v>
      </c>
      <c r="Q29" s="69">
        <f ca="1">IF('Income Replacement Calculations'!AQ30=0,'Income Replacement Calculations'!AP30*12,'Income Replacement Calculations'!AQ30*12)</f>
        <v>0</v>
      </c>
      <c r="R29" s="69">
        <f ca="1">IF('Income Replacement Calculations'!AV30=0,'Income Replacement Calculations'!AU30*12,'Income Replacement Calculations'!AV30*12)</f>
        <v>0</v>
      </c>
      <c r="S29" s="69">
        <f ca="1">IF('Income Replacement Calculations'!BA30=0,'Income Replacement Calculations'!AZ30*12,'Income Replacement Calculations'!BA30*12)</f>
        <v>0</v>
      </c>
      <c r="T29" s="69">
        <f ca="1">IF('Income Replacement Calculations'!BF30=0,'Income Replacement Calculations'!BE30*12,'Income Replacement Calculations'!BF30*12)</f>
        <v>0</v>
      </c>
      <c r="U29" s="69">
        <f ca="1">IF('Income Replacement Calculations'!BK30=0,'Income Replacement Calculations'!BJ30*12,'Income Replacement Calculations'!BK30*12)</f>
        <v>0</v>
      </c>
      <c r="V29" s="72">
        <f t="shared" ca="1" si="2"/>
        <v>0</v>
      </c>
      <c r="W29" s="4"/>
      <c r="X29" s="71">
        <f t="shared" ca="1" si="3"/>
        <v>0</v>
      </c>
      <c r="Y29" s="72">
        <f t="shared" ca="1" si="0"/>
        <v>0</v>
      </c>
      <c r="Z29" s="4"/>
      <c r="AA29" s="63">
        <f t="shared" ca="1" si="4"/>
        <v>24</v>
      </c>
      <c r="AB29" s="81">
        <f t="shared" si="5"/>
        <v>25</v>
      </c>
      <c r="AC29" s="74">
        <f ca="1">'Income Replacement Calculations'!$D30</f>
        <v>24</v>
      </c>
      <c r="AD29" s="66">
        <f t="shared" ca="1" si="6"/>
        <v>24</v>
      </c>
      <c r="AE29" s="4"/>
      <c r="AF29" s="76">
        <f ca="1">SUM('Income Replacement Calculations'!$DA$30:$DA$80)</f>
        <v>0</v>
      </c>
      <c r="AG29" s="77">
        <f ca="1">'Lump Sum Projectors'!BR30</f>
        <v>0</v>
      </c>
      <c r="AH29" s="78">
        <f t="shared" ca="1" si="7"/>
        <v>0</v>
      </c>
      <c r="AI29" s="68">
        <f ca="1">'Lump Sum Projectors'!AS107</f>
        <v>0</v>
      </c>
      <c r="AJ29" s="79">
        <f t="shared" ca="1" si="8"/>
        <v>0</v>
      </c>
      <c r="AK29" s="4"/>
      <c r="AL29" s="80">
        <f t="shared" ca="1" si="9"/>
        <v>0</v>
      </c>
      <c r="AM29" s="82">
        <f t="shared" ca="1" si="11"/>
        <v>0</v>
      </c>
    </row>
    <row r="30" spans="2:39" ht="15" customHeight="1">
      <c r="B30" s="63">
        <f ca="1">'Income Replacement Calculations'!B31</f>
        <v>25</v>
      </c>
      <c r="C30" s="64">
        <f t="shared" si="10"/>
        <v>26</v>
      </c>
      <c r="D30" s="65">
        <f ca="1">'Income Replacement Calculations'!$D31</f>
        <v>25</v>
      </c>
      <c r="E30" s="66">
        <f ca="1">'Income Replacement Calculations'!E31</f>
        <v>25</v>
      </c>
      <c r="F30" s="4"/>
      <c r="G30" s="67">
        <f ca="1">'Income Replacement Calculations'!CV31*12</f>
        <v>0</v>
      </c>
      <c r="H30" s="68">
        <f ca="1">IF('Income Replacement Calculations'!BV31=0,'Income Replacement Calculations'!BU31*12,'Income Replacement Calculations'!BV31*12)</f>
        <v>0</v>
      </c>
      <c r="I30" s="69">
        <f ca="1">IF('Income Replacement Calculations'!CA31=0,'Income Replacement Calculations'!BZ31*12,'Income Replacement Calculations'!CA31*12)</f>
        <v>0</v>
      </c>
      <c r="J30" s="69">
        <f ca="1">IF('Income Replacement Calculations'!CF31=0,'Income Replacement Calculations'!CE31*12,'Income Replacement Calculations'!CF31*12)</f>
        <v>0</v>
      </c>
      <c r="K30" s="69">
        <f ca="1">IF('Income Replacement Calculations'!CK31=0,'Income Replacement Calculations'!CJ31*12,'Income Replacement Calculations'!CK31*12)</f>
        <v>0</v>
      </c>
      <c r="L30" s="69">
        <f ca="1">IF('Income Replacement Calculations'!CP31=0,'Income Replacement Calculations'!CO31*12,'Income Replacement Calculations'!CP31*12)</f>
        <v>0</v>
      </c>
      <c r="M30" s="72">
        <f t="shared" ca="1" si="1"/>
        <v>0</v>
      </c>
      <c r="N30" s="4"/>
      <c r="O30" s="71">
        <f ca="1">IF('Income Replacement Calculations'!AB31=0,'Income Replacement Calculations'!AA31*12,'Income Replacement Calculations'!AB31*12)</f>
        <v>0</v>
      </c>
      <c r="P30" s="69">
        <f ca="1">IF('Income Replacement Calculations'!AF31=0,'Income Replacement Calculations'!AE31*12,'Income Replacement Calculations'!AF31*12)</f>
        <v>0</v>
      </c>
      <c r="Q30" s="69">
        <f ca="1">IF('Income Replacement Calculations'!AQ31=0,'Income Replacement Calculations'!AP31*12,'Income Replacement Calculations'!AQ31*12)</f>
        <v>0</v>
      </c>
      <c r="R30" s="69">
        <f ca="1">IF('Income Replacement Calculations'!AV31=0,'Income Replacement Calculations'!AU31*12,'Income Replacement Calculations'!AV31*12)</f>
        <v>0</v>
      </c>
      <c r="S30" s="69">
        <f ca="1">IF('Income Replacement Calculations'!BA31=0,'Income Replacement Calculations'!AZ31*12,'Income Replacement Calculations'!BA31*12)</f>
        <v>0</v>
      </c>
      <c r="T30" s="69">
        <f ca="1">IF('Income Replacement Calculations'!BF31=0,'Income Replacement Calculations'!BE31*12,'Income Replacement Calculations'!BF31*12)</f>
        <v>0</v>
      </c>
      <c r="U30" s="69">
        <f ca="1">IF('Income Replacement Calculations'!BK31=0,'Income Replacement Calculations'!BJ31*12,'Income Replacement Calculations'!BK31*12)</f>
        <v>0</v>
      </c>
      <c r="V30" s="72">
        <f t="shared" ca="1" si="2"/>
        <v>0</v>
      </c>
      <c r="W30" s="4"/>
      <c r="X30" s="71">
        <f t="shared" ca="1" si="3"/>
        <v>0</v>
      </c>
      <c r="Y30" s="72">
        <f t="shared" ca="1" si="0"/>
        <v>0</v>
      </c>
      <c r="Z30" s="4"/>
      <c r="AA30" s="63">
        <f t="shared" ca="1" si="4"/>
        <v>25</v>
      </c>
      <c r="AB30" s="81">
        <f t="shared" si="5"/>
        <v>26</v>
      </c>
      <c r="AC30" s="74">
        <f ca="1">'Income Replacement Calculations'!$D31</f>
        <v>25</v>
      </c>
      <c r="AD30" s="66">
        <f t="shared" ca="1" si="6"/>
        <v>25</v>
      </c>
      <c r="AE30" s="4"/>
      <c r="AF30" s="76">
        <f ca="1">SUM('Income Replacement Calculations'!$DA$31:$DA$80)</f>
        <v>0</v>
      </c>
      <c r="AG30" s="77">
        <f ca="1">'Lump Sum Projectors'!BR31</f>
        <v>0</v>
      </c>
      <c r="AH30" s="78">
        <f t="shared" ca="1" si="7"/>
        <v>0</v>
      </c>
      <c r="AI30" s="68">
        <f ca="1">'Lump Sum Projectors'!AS108</f>
        <v>0</v>
      </c>
      <c r="AJ30" s="79">
        <f t="shared" ca="1" si="8"/>
        <v>0</v>
      </c>
      <c r="AK30" s="4"/>
      <c r="AL30" s="80">
        <f t="shared" ca="1" si="9"/>
        <v>0</v>
      </c>
      <c r="AM30" s="82">
        <f t="shared" ca="1" si="11"/>
        <v>0</v>
      </c>
    </row>
    <row r="31" spans="2:39" ht="15" customHeight="1">
      <c r="B31" s="63">
        <f ca="1">'Income Replacement Calculations'!B32</f>
        <v>26</v>
      </c>
      <c r="C31" s="64">
        <f t="shared" si="10"/>
        <v>27</v>
      </c>
      <c r="D31" s="65">
        <f ca="1">'Income Replacement Calculations'!$D32</f>
        <v>26</v>
      </c>
      <c r="E31" s="66">
        <f ca="1">'Income Replacement Calculations'!E32</f>
        <v>26</v>
      </c>
      <c r="F31" s="4"/>
      <c r="G31" s="67">
        <f ca="1">'Income Replacement Calculations'!CV32*12</f>
        <v>0</v>
      </c>
      <c r="H31" s="68">
        <f ca="1">IF('Income Replacement Calculations'!BV32=0,'Income Replacement Calculations'!BU32*12,'Income Replacement Calculations'!BV32*12)</f>
        <v>0</v>
      </c>
      <c r="I31" s="69">
        <f ca="1">IF('Income Replacement Calculations'!CA32=0,'Income Replacement Calculations'!BZ32*12,'Income Replacement Calculations'!CA32*12)</f>
        <v>0</v>
      </c>
      <c r="J31" s="69">
        <f ca="1">IF('Income Replacement Calculations'!CF32=0,'Income Replacement Calculations'!CE32*12,'Income Replacement Calculations'!CF32*12)</f>
        <v>0</v>
      </c>
      <c r="K31" s="69">
        <f ca="1">IF('Income Replacement Calculations'!CK32=0,'Income Replacement Calculations'!CJ32*12,'Income Replacement Calculations'!CK32*12)</f>
        <v>0</v>
      </c>
      <c r="L31" s="69">
        <f ca="1">IF('Income Replacement Calculations'!CP32=0,'Income Replacement Calculations'!CO32*12,'Income Replacement Calculations'!CP32*12)</f>
        <v>0</v>
      </c>
      <c r="M31" s="72">
        <f t="shared" ca="1" si="1"/>
        <v>0</v>
      </c>
      <c r="N31" s="4"/>
      <c r="O31" s="71">
        <f ca="1">IF('Income Replacement Calculations'!AB32=0,'Income Replacement Calculations'!AA32*12,'Income Replacement Calculations'!AB32*12)</f>
        <v>0</v>
      </c>
      <c r="P31" s="69">
        <f ca="1">IF('Income Replacement Calculations'!AF32=0,'Income Replacement Calculations'!AE32*12,'Income Replacement Calculations'!AF32*12)</f>
        <v>0</v>
      </c>
      <c r="Q31" s="69">
        <f ca="1">IF('Income Replacement Calculations'!AQ32=0,'Income Replacement Calculations'!AP32*12,'Income Replacement Calculations'!AQ32*12)</f>
        <v>0</v>
      </c>
      <c r="R31" s="69">
        <f ca="1">IF('Income Replacement Calculations'!AV32=0,'Income Replacement Calculations'!AU32*12,'Income Replacement Calculations'!AV32*12)</f>
        <v>0</v>
      </c>
      <c r="S31" s="69">
        <f ca="1">IF('Income Replacement Calculations'!BA32=0,'Income Replacement Calculations'!AZ32*12,'Income Replacement Calculations'!BA32*12)</f>
        <v>0</v>
      </c>
      <c r="T31" s="69">
        <f ca="1">IF('Income Replacement Calculations'!BF32=0,'Income Replacement Calculations'!BE32*12,'Income Replacement Calculations'!BF32*12)</f>
        <v>0</v>
      </c>
      <c r="U31" s="69">
        <f ca="1">IF('Income Replacement Calculations'!BK32=0,'Income Replacement Calculations'!BJ32*12,'Income Replacement Calculations'!BK32*12)</f>
        <v>0</v>
      </c>
      <c r="V31" s="72">
        <f t="shared" ca="1" si="2"/>
        <v>0</v>
      </c>
      <c r="W31" s="4"/>
      <c r="X31" s="71">
        <f t="shared" ca="1" si="3"/>
        <v>0</v>
      </c>
      <c r="Y31" s="72">
        <f t="shared" ca="1" si="0"/>
        <v>0</v>
      </c>
      <c r="Z31" s="4"/>
      <c r="AA31" s="63">
        <f t="shared" ca="1" si="4"/>
        <v>26</v>
      </c>
      <c r="AB31" s="81">
        <f t="shared" si="5"/>
        <v>27</v>
      </c>
      <c r="AC31" s="74">
        <f ca="1">'Income Replacement Calculations'!$D32</f>
        <v>26</v>
      </c>
      <c r="AD31" s="66">
        <f t="shared" ca="1" si="6"/>
        <v>26</v>
      </c>
      <c r="AE31" s="4"/>
      <c r="AF31" s="76">
        <f ca="1">SUM('Income Replacement Calculations'!$DA$32:$DA$80)</f>
        <v>0</v>
      </c>
      <c r="AG31" s="77">
        <f ca="1">'Lump Sum Projectors'!BR32</f>
        <v>0</v>
      </c>
      <c r="AH31" s="78">
        <f t="shared" ca="1" si="7"/>
        <v>0</v>
      </c>
      <c r="AI31" s="68">
        <f ca="1">'Lump Sum Projectors'!AS109</f>
        <v>0</v>
      </c>
      <c r="AJ31" s="79">
        <f t="shared" ca="1" si="8"/>
        <v>0</v>
      </c>
      <c r="AK31" s="4"/>
      <c r="AL31" s="80">
        <f t="shared" ca="1" si="9"/>
        <v>0</v>
      </c>
      <c r="AM31" s="82">
        <f t="shared" ca="1" si="11"/>
        <v>0</v>
      </c>
    </row>
    <row r="32" spans="2:39" ht="15" customHeight="1">
      <c r="B32" s="63">
        <f ca="1">'Income Replacement Calculations'!B33</f>
        <v>27</v>
      </c>
      <c r="C32" s="64">
        <f t="shared" si="10"/>
        <v>28</v>
      </c>
      <c r="D32" s="65">
        <f ca="1">'Income Replacement Calculations'!$D33</f>
        <v>27</v>
      </c>
      <c r="E32" s="66">
        <f ca="1">'Income Replacement Calculations'!E33</f>
        <v>27</v>
      </c>
      <c r="F32" s="4"/>
      <c r="G32" s="67">
        <f ca="1">'Income Replacement Calculations'!CV33*12</f>
        <v>0</v>
      </c>
      <c r="H32" s="68">
        <f ca="1">IF('Income Replacement Calculations'!BV33=0,'Income Replacement Calculations'!BU33*12,'Income Replacement Calculations'!BV33*12)</f>
        <v>0</v>
      </c>
      <c r="I32" s="69">
        <f ca="1">IF('Income Replacement Calculations'!CA33=0,'Income Replacement Calculations'!BZ33*12,'Income Replacement Calculations'!CA33*12)</f>
        <v>0</v>
      </c>
      <c r="J32" s="69">
        <f ca="1">IF('Income Replacement Calculations'!CF33=0,'Income Replacement Calculations'!CE33*12,'Income Replacement Calculations'!CF33*12)</f>
        <v>0</v>
      </c>
      <c r="K32" s="69">
        <f ca="1">IF('Income Replacement Calculations'!CK33=0,'Income Replacement Calculations'!CJ33*12,'Income Replacement Calculations'!CK33*12)</f>
        <v>0</v>
      </c>
      <c r="L32" s="69">
        <f ca="1">IF('Income Replacement Calculations'!CP33=0,'Income Replacement Calculations'!CO33*12,'Income Replacement Calculations'!CP33*12)</f>
        <v>0</v>
      </c>
      <c r="M32" s="72">
        <f t="shared" ca="1" si="1"/>
        <v>0</v>
      </c>
      <c r="N32" s="4"/>
      <c r="O32" s="71">
        <f ca="1">IF('Income Replacement Calculations'!AB33=0,'Income Replacement Calculations'!AA33*12,'Income Replacement Calculations'!AB33*12)</f>
        <v>0</v>
      </c>
      <c r="P32" s="69">
        <f ca="1">IF('Income Replacement Calculations'!AF33=0,'Income Replacement Calculations'!AE33*12,'Income Replacement Calculations'!AF33*12)</f>
        <v>0</v>
      </c>
      <c r="Q32" s="69">
        <f ca="1">IF('Income Replacement Calculations'!AQ33=0,'Income Replacement Calculations'!AP33*12,'Income Replacement Calculations'!AQ33*12)</f>
        <v>0</v>
      </c>
      <c r="R32" s="69">
        <f ca="1">IF('Income Replacement Calculations'!AV33=0,'Income Replacement Calculations'!AU33*12,'Income Replacement Calculations'!AV33*12)</f>
        <v>0</v>
      </c>
      <c r="S32" s="69">
        <f ca="1">IF('Income Replacement Calculations'!BA33=0,'Income Replacement Calculations'!AZ33*12,'Income Replacement Calculations'!BA33*12)</f>
        <v>0</v>
      </c>
      <c r="T32" s="69">
        <f ca="1">IF('Income Replacement Calculations'!BF33=0,'Income Replacement Calculations'!BE33*12,'Income Replacement Calculations'!BF33*12)</f>
        <v>0</v>
      </c>
      <c r="U32" s="69">
        <f ca="1">IF('Income Replacement Calculations'!BK33=0,'Income Replacement Calculations'!BJ33*12,'Income Replacement Calculations'!BK33*12)</f>
        <v>0</v>
      </c>
      <c r="V32" s="72">
        <f t="shared" ca="1" si="2"/>
        <v>0</v>
      </c>
      <c r="W32" s="4"/>
      <c r="X32" s="71">
        <f t="shared" ca="1" si="3"/>
        <v>0</v>
      </c>
      <c r="Y32" s="72">
        <f t="shared" ca="1" si="0"/>
        <v>0</v>
      </c>
      <c r="Z32" s="4"/>
      <c r="AA32" s="63">
        <f t="shared" ca="1" si="4"/>
        <v>27</v>
      </c>
      <c r="AB32" s="81">
        <f t="shared" si="5"/>
        <v>28</v>
      </c>
      <c r="AC32" s="74">
        <f ca="1">'Income Replacement Calculations'!$D33</f>
        <v>27</v>
      </c>
      <c r="AD32" s="66">
        <f t="shared" ca="1" si="6"/>
        <v>27</v>
      </c>
      <c r="AE32" s="4"/>
      <c r="AF32" s="76">
        <f ca="1">SUM('Income Replacement Calculations'!$DA$33:$DA$80)</f>
        <v>0</v>
      </c>
      <c r="AG32" s="77">
        <f ca="1">'Lump Sum Projectors'!BR33</f>
        <v>0</v>
      </c>
      <c r="AH32" s="78">
        <f t="shared" ca="1" si="7"/>
        <v>0</v>
      </c>
      <c r="AI32" s="68">
        <f ca="1">'Lump Sum Projectors'!AS110</f>
        <v>0</v>
      </c>
      <c r="AJ32" s="79">
        <f t="shared" ca="1" si="8"/>
        <v>0</v>
      </c>
      <c r="AK32" s="4"/>
      <c r="AL32" s="80">
        <f t="shared" ca="1" si="9"/>
        <v>0</v>
      </c>
      <c r="AM32" s="82">
        <f t="shared" ca="1" si="11"/>
        <v>0</v>
      </c>
    </row>
    <row r="33" spans="2:39" ht="15" customHeight="1">
      <c r="B33" s="63">
        <f ca="1">'Income Replacement Calculations'!B34</f>
        <v>28</v>
      </c>
      <c r="C33" s="64">
        <f t="shared" si="10"/>
        <v>29</v>
      </c>
      <c r="D33" s="65">
        <f ca="1">'Income Replacement Calculations'!$D34</f>
        <v>28</v>
      </c>
      <c r="E33" s="66">
        <f ca="1">'Income Replacement Calculations'!E34</f>
        <v>28</v>
      </c>
      <c r="F33" s="4"/>
      <c r="G33" s="67">
        <f ca="1">'Income Replacement Calculations'!CV34*12</f>
        <v>0</v>
      </c>
      <c r="H33" s="68">
        <f ca="1">IF('Income Replacement Calculations'!BV34=0,'Income Replacement Calculations'!BU34*12,'Income Replacement Calculations'!BV34*12)</f>
        <v>0</v>
      </c>
      <c r="I33" s="69">
        <f ca="1">IF('Income Replacement Calculations'!CA34=0,'Income Replacement Calculations'!BZ34*12,'Income Replacement Calculations'!CA34*12)</f>
        <v>0</v>
      </c>
      <c r="J33" s="69">
        <f ca="1">IF('Income Replacement Calculations'!CF34=0,'Income Replacement Calculations'!CE34*12,'Income Replacement Calculations'!CF34*12)</f>
        <v>0</v>
      </c>
      <c r="K33" s="69">
        <f ca="1">IF('Income Replacement Calculations'!CK34=0,'Income Replacement Calculations'!CJ34*12,'Income Replacement Calculations'!CK34*12)</f>
        <v>0</v>
      </c>
      <c r="L33" s="69">
        <f ca="1">IF('Income Replacement Calculations'!CP34=0,'Income Replacement Calculations'!CO34*12,'Income Replacement Calculations'!CP34*12)</f>
        <v>0</v>
      </c>
      <c r="M33" s="72">
        <f t="shared" ca="1" si="1"/>
        <v>0</v>
      </c>
      <c r="N33" s="4"/>
      <c r="O33" s="71">
        <f ca="1">IF('Income Replacement Calculations'!AB34=0,'Income Replacement Calculations'!AA34*12,'Income Replacement Calculations'!AB34*12)</f>
        <v>0</v>
      </c>
      <c r="P33" s="69">
        <f ca="1">IF('Income Replacement Calculations'!AF34=0,'Income Replacement Calculations'!AE34*12,'Income Replacement Calculations'!AF34*12)</f>
        <v>0</v>
      </c>
      <c r="Q33" s="69">
        <f ca="1">IF('Income Replacement Calculations'!AQ34=0,'Income Replacement Calculations'!AP34*12,'Income Replacement Calculations'!AQ34*12)</f>
        <v>0</v>
      </c>
      <c r="R33" s="69">
        <f ca="1">IF('Income Replacement Calculations'!AV34=0,'Income Replacement Calculations'!AU34*12,'Income Replacement Calculations'!AV34*12)</f>
        <v>0</v>
      </c>
      <c r="S33" s="69">
        <f ca="1">IF('Income Replacement Calculations'!BA34=0,'Income Replacement Calculations'!AZ34*12,'Income Replacement Calculations'!BA34*12)</f>
        <v>0</v>
      </c>
      <c r="T33" s="69">
        <f ca="1">IF('Income Replacement Calculations'!BF34=0,'Income Replacement Calculations'!BE34*12,'Income Replacement Calculations'!BF34*12)</f>
        <v>0</v>
      </c>
      <c r="U33" s="69">
        <f ca="1">IF('Income Replacement Calculations'!BK34=0,'Income Replacement Calculations'!BJ34*12,'Income Replacement Calculations'!BK34*12)</f>
        <v>0</v>
      </c>
      <c r="V33" s="72">
        <f t="shared" ca="1" si="2"/>
        <v>0</v>
      </c>
      <c r="W33" s="4"/>
      <c r="X33" s="71">
        <f t="shared" ca="1" si="3"/>
        <v>0</v>
      </c>
      <c r="Y33" s="72">
        <f t="shared" ca="1" si="0"/>
        <v>0</v>
      </c>
      <c r="Z33" s="4"/>
      <c r="AA33" s="63">
        <f t="shared" ca="1" si="4"/>
        <v>28</v>
      </c>
      <c r="AB33" s="81">
        <f t="shared" si="5"/>
        <v>29</v>
      </c>
      <c r="AC33" s="74">
        <f ca="1">'Income Replacement Calculations'!$D34</f>
        <v>28</v>
      </c>
      <c r="AD33" s="66">
        <f t="shared" ca="1" si="6"/>
        <v>28</v>
      </c>
      <c r="AE33" s="4"/>
      <c r="AF33" s="76">
        <f ca="1">SUM('Income Replacement Calculations'!$DA$34:$DA$80)</f>
        <v>0</v>
      </c>
      <c r="AG33" s="77">
        <f ca="1">'Lump Sum Projectors'!BR34</f>
        <v>0</v>
      </c>
      <c r="AH33" s="78">
        <f t="shared" ca="1" si="7"/>
        <v>0</v>
      </c>
      <c r="AI33" s="68">
        <f ca="1">'Lump Sum Projectors'!AS111</f>
        <v>0</v>
      </c>
      <c r="AJ33" s="79">
        <f t="shared" ca="1" si="8"/>
        <v>0</v>
      </c>
      <c r="AK33" s="4"/>
      <c r="AL33" s="80">
        <f t="shared" ca="1" si="9"/>
        <v>0</v>
      </c>
      <c r="AM33" s="82">
        <f t="shared" ca="1" si="11"/>
        <v>0</v>
      </c>
    </row>
    <row r="34" spans="2:39" ht="15" customHeight="1">
      <c r="B34" s="63">
        <f ca="1">'Income Replacement Calculations'!B35</f>
        <v>29</v>
      </c>
      <c r="C34" s="64">
        <f t="shared" si="10"/>
        <v>30</v>
      </c>
      <c r="D34" s="65">
        <f ca="1">'Income Replacement Calculations'!$D35</f>
        <v>29</v>
      </c>
      <c r="E34" s="66">
        <f ca="1">'Income Replacement Calculations'!E35</f>
        <v>29</v>
      </c>
      <c r="F34" s="4"/>
      <c r="G34" s="67">
        <f ca="1">'Income Replacement Calculations'!CV35*12</f>
        <v>0</v>
      </c>
      <c r="H34" s="68">
        <f ca="1">IF('Income Replacement Calculations'!BV35=0,'Income Replacement Calculations'!BU35*12,'Income Replacement Calculations'!BV35*12)</f>
        <v>0</v>
      </c>
      <c r="I34" s="69">
        <f ca="1">IF('Income Replacement Calculations'!CA35=0,'Income Replacement Calculations'!BZ35*12,'Income Replacement Calculations'!CA35*12)</f>
        <v>0</v>
      </c>
      <c r="J34" s="69">
        <f ca="1">IF('Income Replacement Calculations'!CF35=0,'Income Replacement Calculations'!CE35*12,'Income Replacement Calculations'!CF35*12)</f>
        <v>0</v>
      </c>
      <c r="K34" s="69">
        <f ca="1">IF('Income Replacement Calculations'!CK35=0,'Income Replacement Calculations'!CJ35*12,'Income Replacement Calculations'!CK35*12)</f>
        <v>0</v>
      </c>
      <c r="L34" s="69">
        <f ca="1">IF('Income Replacement Calculations'!CP35=0,'Income Replacement Calculations'!CO35*12,'Income Replacement Calculations'!CP35*12)</f>
        <v>0</v>
      </c>
      <c r="M34" s="72">
        <f t="shared" ca="1" si="1"/>
        <v>0</v>
      </c>
      <c r="N34" s="4"/>
      <c r="O34" s="71">
        <f ca="1">IF('Income Replacement Calculations'!AB35=0,'Income Replacement Calculations'!AA35*12,'Income Replacement Calculations'!AB35*12)</f>
        <v>0</v>
      </c>
      <c r="P34" s="69">
        <f ca="1">IF('Income Replacement Calculations'!AF35=0,'Income Replacement Calculations'!AE35*12,'Income Replacement Calculations'!AF35*12)</f>
        <v>0</v>
      </c>
      <c r="Q34" s="69">
        <f ca="1">IF('Income Replacement Calculations'!AQ35=0,'Income Replacement Calculations'!AP35*12,'Income Replacement Calculations'!AQ35*12)</f>
        <v>0</v>
      </c>
      <c r="R34" s="69">
        <f ca="1">IF('Income Replacement Calculations'!AV35=0,'Income Replacement Calculations'!AU35*12,'Income Replacement Calculations'!AV35*12)</f>
        <v>0</v>
      </c>
      <c r="S34" s="69">
        <f ca="1">IF('Income Replacement Calculations'!BA35=0,'Income Replacement Calculations'!AZ35*12,'Income Replacement Calculations'!BA35*12)</f>
        <v>0</v>
      </c>
      <c r="T34" s="69">
        <f ca="1">IF('Income Replacement Calculations'!BF35=0,'Income Replacement Calculations'!BE35*12,'Income Replacement Calculations'!BF35*12)</f>
        <v>0</v>
      </c>
      <c r="U34" s="69">
        <f ca="1">IF('Income Replacement Calculations'!BK35=0,'Income Replacement Calculations'!BJ35*12,'Income Replacement Calculations'!BK35*12)</f>
        <v>0</v>
      </c>
      <c r="V34" s="72">
        <f t="shared" ca="1" si="2"/>
        <v>0</v>
      </c>
      <c r="W34" s="4"/>
      <c r="X34" s="71">
        <f t="shared" ca="1" si="3"/>
        <v>0</v>
      </c>
      <c r="Y34" s="72">
        <f t="shared" ca="1" si="0"/>
        <v>0</v>
      </c>
      <c r="Z34" s="4"/>
      <c r="AA34" s="63">
        <f t="shared" ca="1" si="4"/>
        <v>29</v>
      </c>
      <c r="AB34" s="81">
        <f t="shared" si="5"/>
        <v>30</v>
      </c>
      <c r="AC34" s="74">
        <f ca="1">'Income Replacement Calculations'!$D35</f>
        <v>29</v>
      </c>
      <c r="AD34" s="66">
        <f t="shared" ca="1" si="6"/>
        <v>29</v>
      </c>
      <c r="AE34" s="4"/>
      <c r="AF34" s="76">
        <f ca="1">SUM('Income Replacement Calculations'!$DA$35:$DA$80)</f>
        <v>0</v>
      </c>
      <c r="AG34" s="77">
        <f ca="1">'Lump Sum Projectors'!BR35</f>
        <v>0</v>
      </c>
      <c r="AH34" s="78">
        <f t="shared" ca="1" si="7"/>
        <v>0</v>
      </c>
      <c r="AI34" s="68">
        <f ca="1">'Lump Sum Projectors'!AS112</f>
        <v>0</v>
      </c>
      <c r="AJ34" s="79">
        <f t="shared" ca="1" si="8"/>
        <v>0</v>
      </c>
      <c r="AK34" s="4"/>
      <c r="AL34" s="80">
        <f t="shared" ca="1" si="9"/>
        <v>0</v>
      </c>
      <c r="AM34" s="82">
        <f t="shared" ca="1" si="11"/>
        <v>0</v>
      </c>
    </row>
    <row r="35" spans="2:39" ht="15" customHeight="1">
      <c r="B35" s="63">
        <f ca="1">'Income Replacement Calculations'!B36</f>
        <v>30</v>
      </c>
      <c r="C35" s="64">
        <f t="shared" si="10"/>
        <v>31</v>
      </c>
      <c r="D35" s="65">
        <f ca="1">'Income Replacement Calculations'!$D36</f>
        <v>30</v>
      </c>
      <c r="E35" s="66">
        <f ca="1">'Income Replacement Calculations'!E36</f>
        <v>30</v>
      </c>
      <c r="F35" s="4"/>
      <c r="G35" s="67">
        <f ca="1">'Income Replacement Calculations'!CV36*12</f>
        <v>0</v>
      </c>
      <c r="H35" s="68">
        <f ca="1">IF('Income Replacement Calculations'!BV36=0,'Income Replacement Calculations'!BU36*12,'Income Replacement Calculations'!BV36*12)</f>
        <v>0</v>
      </c>
      <c r="I35" s="69">
        <f ca="1">IF('Income Replacement Calculations'!CA36=0,'Income Replacement Calculations'!BZ36*12,'Income Replacement Calculations'!CA36*12)</f>
        <v>0</v>
      </c>
      <c r="J35" s="69">
        <f ca="1">IF('Income Replacement Calculations'!CF36=0,'Income Replacement Calculations'!CE36*12,'Income Replacement Calculations'!CF36*12)</f>
        <v>0</v>
      </c>
      <c r="K35" s="69">
        <f ca="1">IF('Income Replacement Calculations'!CK36=0,'Income Replacement Calculations'!CJ36*12,'Income Replacement Calculations'!CK36*12)</f>
        <v>0</v>
      </c>
      <c r="L35" s="69">
        <f ca="1">IF('Income Replacement Calculations'!CP36=0,'Income Replacement Calculations'!CO36*12,'Income Replacement Calculations'!CP36*12)</f>
        <v>0</v>
      </c>
      <c r="M35" s="72">
        <f t="shared" ca="1" si="1"/>
        <v>0</v>
      </c>
      <c r="N35" s="4"/>
      <c r="O35" s="71">
        <f ca="1">IF('Income Replacement Calculations'!AB36=0,'Income Replacement Calculations'!AA36*12,'Income Replacement Calculations'!AB36*12)</f>
        <v>0</v>
      </c>
      <c r="P35" s="69">
        <f ca="1">IF('Income Replacement Calculations'!AF36=0,'Income Replacement Calculations'!AE36*12,'Income Replacement Calculations'!AF36*12)</f>
        <v>0</v>
      </c>
      <c r="Q35" s="69">
        <f ca="1">IF('Income Replacement Calculations'!AQ36=0,'Income Replacement Calculations'!AP36*12,'Income Replacement Calculations'!AQ36*12)</f>
        <v>0</v>
      </c>
      <c r="R35" s="69">
        <f ca="1">IF('Income Replacement Calculations'!AV36=0,'Income Replacement Calculations'!AU36*12,'Income Replacement Calculations'!AV36*12)</f>
        <v>0</v>
      </c>
      <c r="S35" s="69">
        <f ca="1">IF('Income Replacement Calculations'!BA36=0,'Income Replacement Calculations'!AZ36*12,'Income Replacement Calculations'!BA36*12)</f>
        <v>0</v>
      </c>
      <c r="T35" s="69">
        <f ca="1">IF('Income Replacement Calculations'!BF36=0,'Income Replacement Calculations'!BE36*12,'Income Replacement Calculations'!BF36*12)</f>
        <v>0</v>
      </c>
      <c r="U35" s="69">
        <f ca="1">IF('Income Replacement Calculations'!BK36=0,'Income Replacement Calculations'!BJ36*12,'Income Replacement Calculations'!BK36*12)</f>
        <v>0</v>
      </c>
      <c r="V35" s="72">
        <f t="shared" ca="1" si="2"/>
        <v>0</v>
      </c>
      <c r="W35" s="4"/>
      <c r="X35" s="71">
        <f t="shared" ca="1" si="3"/>
        <v>0</v>
      </c>
      <c r="Y35" s="72">
        <f t="shared" ca="1" si="0"/>
        <v>0</v>
      </c>
      <c r="Z35" s="4"/>
      <c r="AA35" s="63">
        <f t="shared" ca="1" si="4"/>
        <v>30</v>
      </c>
      <c r="AB35" s="81">
        <f t="shared" si="5"/>
        <v>31</v>
      </c>
      <c r="AC35" s="74">
        <f ca="1">'Income Replacement Calculations'!$D36</f>
        <v>30</v>
      </c>
      <c r="AD35" s="66">
        <f t="shared" ca="1" si="6"/>
        <v>30</v>
      </c>
      <c r="AE35" s="4"/>
      <c r="AF35" s="76">
        <f ca="1">SUM('Income Replacement Calculations'!$DA$36:$DA$80)</f>
        <v>0</v>
      </c>
      <c r="AG35" s="77">
        <f ca="1">'Lump Sum Projectors'!BR36</f>
        <v>0</v>
      </c>
      <c r="AH35" s="78">
        <f t="shared" ca="1" si="7"/>
        <v>0</v>
      </c>
      <c r="AI35" s="68">
        <f ca="1">'Lump Sum Projectors'!AS113</f>
        <v>0</v>
      </c>
      <c r="AJ35" s="79">
        <f t="shared" ca="1" si="8"/>
        <v>0</v>
      </c>
      <c r="AK35" s="4"/>
      <c r="AL35" s="80">
        <f t="shared" ca="1" si="9"/>
        <v>0</v>
      </c>
      <c r="AM35" s="82">
        <f t="shared" ca="1" si="11"/>
        <v>0</v>
      </c>
    </row>
    <row r="36" spans="2:39" ht="15" customHeight="1">
      <c r="B36" s="63">
        <f ca="1">'Income Replacement Calculations'!B37</f>
        <v>31</v>
      </c>
      <c r="C36" s="64">
        <f t="shared" si="10"/>
        <v>32</v>
      </c>
      <c r="D36" s="65">
        <f ca="1">'Income Replacement Calculations'!$D37</f>
        <v>31</v>
      </c>
      <c r="E36" s="66">
        <f ca="1">'Income Replacement Calculations'!E37</f>
        <v>31</v>
      </c>
      <c r="F36" s="4"/>
      <c r="G36" s="67">
        <f ca="1">'Income Replacement Calculations'!CV37*12</f>
        <v>0</v>
      </c>
      <c r="H36" s="68">
        <f ca="1">IF('Income Replacement Calculations'!BV37=0,'Income Replacement Calculations'!BU37*12,'Income Replacement Calculations'!BV37*12)</f>
        <v>0</v>
      </c>
      <c r="I36" s="69">
        <f ca="1">IF('Income Replacement Calculations'!CA37=0,'Income Replacement Calculations'!BZ37*12,'Income Replacement Calculations'!CA37*12)</f>
        <v>0</v>
      </c>
      <c r="J36" s="69">
        <f ca="1">IF('Income Replacement Calculations'!CF37=0,'Income Replacement Calculations'!CE37*12,'Income Replacement Calculations'!CF37*12)</f>
        <v>0</v>
      </c>
      <c r="K36" s="69">
        <f ca="1">IF('Income Replacement Calculations'!CK37=0,'Income Replacement Calculations'!CJ37*12,'Income Replacement Calculations'!CK37*12)</f>
        <v>0</v>
      </c>
      <c r="L36" s="69">
        <f ca="1">IF('Income Replacement Calculations'!CP37=0,'Income Replacement Calculations'!CO37*12,'Income Replacement Calculations'!CP37*12)</f>
        <v>0</v>
      </c>
      <c r="M36" s="72">
        <f t="shared" ca="1" si="1"/>
        <v>0</v>
      </c>
      <c r="N36" s="4"/>
      <c r="O36" s="71">
        <f ca="1">IF('Income Replacement Calculations'!AB37=0,'Income Replacement Calculations'!AA37*12,'Income Replacement Calculations'!AB37*12)</f>
        <v>0</v>
      </c>
      <c r="P36" s="69">
        <f ca="1">IF('Income Replacement Calculations'!AF37=0,'Income Replacement Calculations'!AE37*12,'Income Replacement Calculations'!AF37*12)</f>
        <v>0</v>
      </c>
      <c r="Q36" s="69">
        <f ca="1">IF('Income Replacement Calculations'!AQ37=0,'Income Replacement Calculations'!AP37*12,'Income Replacement Calculations'!AQ37*12)</f>
        <v>0</v>
      </c>
      <c r="R36" s="69">
        <f ca="1">IF('Income Replacement Calculations'!AV37=0,'Income Replacement Calculations'!AU37*12,'Income Replacement Calculations'!AV37*12)</f>
        <v>0</v>
      </c>
      <c r="S36" s="69">
        <f ca="1">IF('Income Replacement Calculations'!BA37=0,'Income Replacement Calculations'!AZ37*12,'Income Replacement Calculations'!BA37*12)</f>
        <v>0</v>
      </c>
      <c r="T36" s="69">
        <f ca="1">IF('Income Replacement Calculations'!BF37=0,'Income Replacement Calculations'!BE37*12,'Income Replacement Calculations'!BF37*12)</f>
        <v>0</v>
      </c>
      <c r="U36" s="69">
        <f ca="1">IF('Income Replacement Calculations'!BK37=0,'Income Replacement Calculations'!BJ37*12,'Income Replacement Calculations'!BK37*12)</f>
        <v>0</v>
      </c>
      <c r="V36" s="72">
        <f t="shared" ca="1" si="2"/>
        <v>0</v>
      </c>
      <c r="W36" s="4"/>
      <c r="X36" s="71">
        <f t="shared" ca="1" si="3"/>
        <v>0</v>
      </c>
      <c r="Y36" s="72">
        <f t="shared" ca="1" si="0"/>
        <v>0</v>
      </c>
      <c r="Z36" s="4"/>
      <c r="AA36" s="63">
        <f t="shared" ca="1" si="4"/>
        <v>31</v>
      </c>
      <c r="AB36" s="81">
        <f t="shared" si="5"/>
        <v>32</v>
      </c>
      <c r="AC36" s="74">
        <f ca="1">'Income Replacement Calculations'!$D37</f>
        <v>31</v>
      </c>
      <c r="AD36" s="66">
        <f t="shared" ca="1" si="6"/>
        <v>31</v>
      </c>
      <c r="AE36" s="4"/>
      <c r="AF36" s="76">
        <f ca="1">SUM('Income Replacement Calculations'!$DA$37:$DA$80)</f>
        <v>0</v>
      </c>
      <c r="AG36" s="77">
        <f ca="1">'Lump Sum Projectors'!BR37</f>
        <v>0</v>
      </c>
      <c r="AH36" s="78">
        <f t="shared" ca="1" si="7"/>
        <v>0</v>
      </c>
      <c r="AI36" s="68">
        <f ca="1">'Lump Sum Projectors'!AS114</f>
        <v>0</v>
      </c>
      <c r="AJ36" s="79">
        <f t="shared" ca="1" si="8"/>
        <v>0</v>
      </c>
      <c r="AK36" s="4"/>
      <c r="AL36" s="80">
        <f t="shared" ca="1" si="9"/>
        <v>0</v>
      </c>
      <c r="AM36" s="82">
        <f t="shared" ca="1" si="11"/>
        <v>0</v>
      </c>
    </row>
    <row r="37" spans="2:39" ht="15" customHeight="1">
      <c r="B37" s="63">
        <f ca="1">'Income Replacement Calculations'!B38</f>
        <v>32</v>
      </c>
      <c r="C37" s="64">
        <f t="shared" si="10"/>
        <v>33</v>
      </c>
      <c r="D37" s="65">
        <f ca="1">'Income Replacement Calculations'!$D38</f>
        <v>32</v>
      </c>
      <c r="E37" s="66">
        <f ca="1">'Income Replacement Calculations'!E38</f>
        <v>32</v>
      </c>
      <c r="F37" s="4"/>
      <c r="G37" s="67">
        <f ca="1">'Income Replacement Calculations'!CV38*12</f>
        <v>0</v>
      </c>
      <c r="H37" s="68">
        <f ca="1">IF('Income Replacement Calculations'!BV38=0,'Income Replacement Calculations'!BU38*12,'Income Replacement Calculations'!BV38*12)</f>
        <v>0</v>
      </c>
      <c r="I37" s="69">
        <f ca="1">IF('Income Replacement Calculations'!CA38=0,'Income Replacement Calculations'!BZ38*12,'Income Replacement Calculations'!CA38*12)</f>
        <v>0</v>
      </c>
      <c r="J37" s="69">
        <f ca="1">IF('Income Replacement Calculations'!CF38=0,'Income Replacement Calculations'!CE38*12,'Income Replacement Calculations'!CF38*12)</f>
        <v>0</v>
      </c>
      <c r="K37" s="69">
        <f ca="1">IF('Income Replacement Calculations'!CK38=0,'Income Replacement Calculations'!CJ38*12,'Income Replacement Calculations'!CK38*12)</f>
        <v>0</v>
      </c>
      <c r="L37" s="69">
        <f ca="1">IF('Income Replacement Calculations'!CP38=0,'Income Replacement Calculations'!CO38*12,'Income Replacement Calculations'!CP38*12)</f>
        <v>0</v>
      </c>
      <c r="M37" s="72">
        <f t="shared" ca="1" si="1"/>
        <v>0</v>
      </c>
      <c r="N37" s="4"/>
      <c r="O37" s="71">
        <f ca="1">IF('Income Replacement Calculations'!AB38=0,'Income Replacement Calculations'!AA38*12,'Income Replacement Calculations'!AB38*12)</f>
        <v>0</v>
      </c>
      <c r="P37" s="69">
        <f ca="1">IF('Income Replacement Calculations'!AF38=0,'Income Replacement Calculations'!AE38*12,'Income Replacement Calculations'!AF38*12)</f>
        <v>0</v>
      </c>
      <c r="Q37" s="69">
        <f ca="1">IF('Income Replacement Calculations'!AQ38=0,'Income Replacement Calculations'!AP38*12,'Income Replacement Calculations'!AQ38*12)</f>
        <v>0</v>
      </c>
      <c r="R37" s="69">
        <f ca="1">IF('Income Replacement Calculations'!AV38=0,'Income Replacement Calculations'!AU38*12,'Income Replacement Calculations'!AV38*12)</f>
        <v>0</v>
      </c>
      <c r="S37" s="69">
        <f ca="1">IF('Income Replacement Calculations'!BA38=0,'Income Replacement Calculations'!AZ38*12,'Income Replacement Calculations'!BA38*12)</f>
        <v>0</v>
      </c>
      <c r="T37" s="69">
        <f ca="1">IF('Income Replacement Calculations'!BF38=0,'Income Replacement Calculations'!BE38*12,'Income Replacement Calculations'!BF38*12)</f>
        <v>0</v>
      </c>
      <c r="U37" s="69">
        <f ca="1">IF('Income Replacement Calculations'!BK38=0,'Income Replacement Calculations'!BJ38*12,'Income Replacement Calculations'!BK38*12)</f>
        <v>0</v>
      </c>
      <c r="V37" s="72">
        <f t="shared" ca="1" si="2"/>
        <v>0</v>
      </c>
      <c r="W37" s="4"/>
      <c r="X37" s="71">
        <f t="shared" ca="1" si="3"/>
        <v>0</v>
      </c>
      <c r="Y37" s="72">
        <f t="shared" ref="Y37:Y68" ca="1" si="12">G37-V37</f>
        <v>0</v>
      </c>
      <c r="Z37" s="4"/>
      <c r="AA37" s="63">
        <f t="shared" ca="1" si="4"/>
        <v>32</v>
      </c>
      <c r="AB37" s="81">
        <f t="shared" si="5"/>
        <v>33</v>
      </c>
      <c r="AC37" s="74">
        <f ca="1">'Income Replacement Calculations'!$D38</f>
        <v>32</v>
      </c>
      <c r="AD37" s="66">
        <f t="shared" ca="1" si="6"/>
        <v>32</v>
      </c>
      <c r="AE37" s="4"/>
      <c r="AF37" s="76">
        <f ca="1">SUM('Income Replacement Calculations'!$DA$38:$DA$80)</f>
        <v>0</v>
      </c>
      <c r="AG37" s="77">
        <f ca="1">'Lump Sum Projectors'!BR38</f>
        <v>0</v>
      </c>
      <c r="AH37" s="78">
        <f t="shared" ca="1" si="7"/>
        <v>0</v>
      </c>
      <c r="AI37" s="68">
        <f ca="1">'Lump Sum Projectors'!AS115</f>
        <v>0</v>
      </c>
      <c r="AJ37" s="79">
        <f t="shared" ca="1" si="8"/>
        <v>0</v>
      </c>
      <c r="AK37" s="4"/>
      <c r="AL37" s="80">
        <f t="shared" ca="1" si="9"/>
        <v>0</v>
      </c>
      <c r="AM37" s="82">
        <f t="shared" ca="1" si="11"/>
        <v>0</v>
      </c>
    </row>
    <row r="38" spans="2:39" ht="15" customHeight="1">
      <c r="B38" s="63">
        <f ca="1">'Income Replacement Calculations'!B39</f>
        <v>33</v>
      </c>
      <c r="C38" s="64">
        <f t="shared" si="10"/>
        <v>34</v>
      </c>
      <c r="D38" s="65">
        <f ca="1">'Income Replacement Calculations'!$D39</f>
        <v>33</v>
      </c>
      <c r="E38" s="66">
        <f ca="1">'Income Replacement Calculations'!E39</f>
        <v>33</v>
      </c>
      <c r="F38" s="4"/>
      <c r="G38" s="67">
        <f ca="1">'Income Replacement Calculations'!CV39*12</f>
        <v>0</v>
      </c>
      <c r="H38" s="68">
        <f ca="1">IF('Income Replacement Calculations'!BV39=0,'Income Replacement Calculations'!BU39*12,'Income Replacement Calculations'!BV39*12)</f>
        <v>0</v>
      </c>
      <c r="I38" s="69">
        <f ca="1">IF('Income Replacement Calculations'!CA39=0,'Income Replacement Calculations'!BZ39*12,'Income Replacement Calculations'!CA39*12)</f>
        <v>0</v>
      </c>
      <c r="J38" s="69">
        <f ca="1">IF('Income Replacement Calculations'!CF39=0,'Income Replacement Calculations'!CE39*12,'Income Replacement Calculations'!CF39*12)</f>
        <v>0</v>
      </c>
      <c r="K38" s="69">
        <f ca="1">IF('Income Replacement Calculations'!CK39=0,'Income Replacement Calculations'!CJ39*12,'Income Replacement Calculations'!CK39*12)</f>
        <v>0</v>
      </c>
      <c r="L38" s="69">
        <f ca="1">IF('Income Replacement Calculations'!CP39=0,'Income Replacement Calculations'!CO39*12,'Income Replacement Calculations'!CP39*12)</f>
        <v>0</v>
      </c>
      <c r="M38" s="72">
        <f t="shared" ca="1" si="1"/>
        <v>0</v>
      </c>
      <c r="N38" s="4"/>
      <c r="O38" s="71">
        <f ca="1">IF('Income Replacement Calculations'!AB39=0,'Income Replacement Calculations'!AA39*12,'Income Replacement Calculations'!AB39*12)</f>
        <v>0</v>
      </c>
      <c r="P38" s="69">
        <f ca="1">IF('Income Replacement Calculations'!AF39=0,'Income Replacement Calculations'!AE39*12,'Income Replacement Calculations'!AF39*12)</f>
        <v>0</v>
      </c>
      <c r="Q38" s="69">
        <f ca="1">IF('Income Replacement Calculations'!AQ39=0,'Income Replacement Calculations'!AP39*12,'Income Replacement Calculations'!AQ39*12)</f>
        <v>0</v>
      </c>
      <c r="R38" s="69">
        <f ca="1">IF('Income Replacement Calculations'!AV39=0,'Income Replacement Calculations'!AU39*12,'Income Replacement Calculations'!AV39*12)</f>
        <v>0</v>
      </c>
      <c r="S38" s="69">
        <f ca="1">IF('Income Replacement Calculations'!BA39=0,'Income Replacement Calculations'!AZ39*12,'Income Replacement Calculations'!BA39*12)</f>
        <v>0</v>
      </c>
      <c r="T38" s="69">
        <f ca="1">IF('Income Replacement Calculations'!BF39=0,'Income Replacement Calculations'!BE39*12,'Income Replacement Calculations'!BF39*12)</f>
        <v>0</v>
      </c>
      <c r="U38" s="69">
        <f ca="1">IF('Income Replacement Calculations'!BK39=0,'Income Replacement Calculations'!BJ39*12,'Income Replacement Calculations'!BK39*12)</f>
        <v>0</v>
      </c>
      <c r="V38" s="72">
        <f t="shared" ca="1" si="2"/>
        <v>0</v>
      </c>
      <c r="W38" s="4"/>
      <c r="X38" s="71">
        <f t="shared" ca="1" si="3"/>
        <v>0</v>
      </c>
      <c r="Y38" s="72">
        <f t="shared" ca="1" si="12"/>
        <v>0</v>
      </c>
      <c r="Z38" s="4"/>
      <c r="AA38" s="63">
        <f t="shared" ca="1" si="4"/>
        <v>33</v>
      </c>
      <c r="AB38" s="81">
        <f t="shared" si="5"/>
        <v>34</v>
      </c>
      <c r="AC38" s="74">
        <f ca="1">'Income Replacement Calculations'!$D39</f>
        <v>33</v>
      </c>
      <c r="AD38" s="66">
        <f t="shared" ca="1" si="6"/>
        <v>33</v>
      </c>
      <c r="AE38" s="4"/>
      <c r="AF38" s="76">
        <f ca="1">SUM('Income Replacement Calculations'!$DA$39:$DA$80)</f>
        <v>0</v>
      </c>
      <c r="AG38" s="77">
        <f ca="1">'Lump Sum Projectors'!BR39</f>
        <v>0</v>
      </c>
      <c r="AH38" s="78">
        <f t="shared" ca="1" si="7"/>
        <v>0</v>
      </c>
      <c r="AI38" s="68">
        <f ca="1">'Lump Sum Projectors'!AS116</f>
        <v>0</v>
      </c>
      <c r="AJ38" s="79">
        <f t="shared" ca="1" si="8"/>
        <v>0</v>
      </c>
      <c r="AK38" s="4"/>
      <c r="AL38" s="80">
        <f t="shared" ca="1" si="9"/>
        <v>0</v>
      </c>
      <c r="AM38" s="82">
        <f t="shared" ca="1" si="11"/>
        <v>0</v>
      </c>
    </row>
    <row r="39" spans="2:39" ht="15" customHeight="1">
      <c r="B39" s="63">
        <f ca="1">'Income Replacement Calculations'!B40</f>
        <v>34</v>
      </c>
      <c r="C39" s="64">
        <f t="shared" si="10"/>
        <v>35</v>
      </c>
      <c r="D39" s="65">
        <f ca="1">'Income Replacement Calculations'!$D40</f>
        <v>34</v>
      </c>
      <c r="E39" s="66">
        <f ca="1">'Income Replacement Calculations'!E40</f>
        <v>34</v>
      </c>
      <c r="F39" s="4"/>
      <c r="G39" s="67">
        <f ca="1">'Income Replacement Calculations'!CV40*12</f>
        <v>0</v>
      </c>
      <c r="H39" s="68">
        <f ca="1">IF('Income Replacement Calculations'!BV40=0,'Income Replacement Calculations'!BU40*12,'Income Replacement Calculations'!BV40*12)</f>
        <v>0</v>
      </c>
      <c r="I39" s="69">
        <f ca="1">IF('Income Replacement Calculations'!CA40=0,'Income Replacement Calculations'!BZ40*12,'Income Replacement Calculations'!CA40*12)</f>
        <v>0</v>
      </c>
      <c r="J39" s="69">
        <f ca="1">IF('Income Replacement Calculations'!CF40=0,'Income Replacement Calculations'!CE40*12,'Income Replacement Calculations'!CF40*12)</f>
        <v>0</v>
      </c>
      <c r="K39" s="69">
        <f ca="1">IF('Income Replacement Calculations'!CK40=0,'Income Replacement Calculations'!CJ40*12,'Income Replacement Calculations'!CK40*12)</f>
        <v>0</v>
      </c>
      <c r="L39" s="69">
        <f ca="1">IF('Income Replacement Calculations'!CP40=0,'Income Replacement Calculations'!CO40*12,'Income Replacement Calculations'!CP40*12)</f>
        <v>0</v>
      </c>
      <c r="M39" s="72">
        <f t="shared" ca="1" si="1"/>
        <v>0</v>
      </c>
      <c r="N39" s="4"/>
      <c r="O39" s="71">
        <f ca="1">IF('Income Replacement Calculations'!AB40=0,'Income Replacement Calculations'!AA40*12,'Income Replacement Calculations'!AB40*12)</f>
        <v>0</v>
      </c>
      <c r="P39" s="69">
        <f ca="1">IF('Income Replacement Calculations'!AF40=0,'Income Replacement Calculations'!AE40*12,'Income Replacement Calculations'!AF40*12)</f>
        <v>0</v>
      </c>
      <c r="Q39" s="69">
        <f ca="1">IF('Income Replacement Calculations'!AQ40=0,'Income Replacement Calculations'!AP40*12,'Income Replacement Calculations'!AQ40*12)</f>
        <v>0</v>
      </c>
      <c r="R39" s="69">
        <f ca="1">IF('Income Replacement Calculations'!AV40=0,'Income Replacement Calculations'!AU40*12,'Income Replacement Calculations'!AV40*12)</f>
        <v>0</v>
      </c>
      <c r="S39" s="69">
        <f ca="1">IF('Income Replacement Calculations'!BA40=0,'Income Replacement Calculations'!AZ40*12,'Income Replacement Calculations'!BA40*12)</f>
        <v>0</v>
      </c>
      <c r="T39" s="69">
        <f ca="1">IF('Income Replacement Calculations'!BF40=0,'Income Replacement Calculations'!BE40*12,'Income Replacement Calculations'!BF40*12)</f>
        <v>0</v>
      </c>
      <c r="U39" s="69">
        <f ca="1">IF('Income Replacement Calculations'!BK40=0,'Income Replacement Calculations'!BJ40*12,'Income Replacement Calculations'!BK40*12)</f>
        <v>0</v>
      </c>
      <c r="V39" s="72">
        <f t="shared" ca="1" si="2"/>
        <v>0</v>
      </c>
      <c r="W39" s="4"/>
      <c r="X39" s="71">
        <f t="shared" ca="1" si="3"/>
        <v>0</v>
      </c>
      <c r="Y39" s="72">
        <f t="shared" ca="1" si="12"/>
        <v>0</v>
      </c>
      <c r="Z39" s="4"/>
      <c r="AA39" s="63">
        <f t="shared" ca="1" si="4"/>
        <v>34</v>
      </c>
      <c r="AB39" s="81">
        <f t="shared" si="5"/>
        <v>35</v>
      </c>
      <c r="AC39" s="74">
        <f ca="1">'Income Replacement Calculations'!$D40</f>
        <v>34</v>
      </c>
      <c r="AD39" s="66">
        <f t="shared" ca="1" si="6"/>
        <v>34</v>
      </c>
      <c r="AE39" s="4"/>
      <c r="AF39" s="76">
        <f ca="1">SUM('Income Replacement Calculations'!$DA$40:$DA$80)</f>
        <v>0</v>
      </c>
      <c r="AG39" s="77">
        <f ca="1">'Lump Sum Projectors'!BR40</f>
        <v>0</v>
      </c>
      <c r="AH39" s="78">
        <f t="shared" ca="1" si="7"/>
        <v>0</v>
      </c>
      <c r="AI39" s="68">
        <f ca="1">'Lump Sum Projectors'!AS117</f>
        <v>0</v>
      </c>
      <c r="AJ39" s="79">
        <f t="shared" ca="1" si="8"/>
        <v>0</v>
      </c>
      <c r="AK39" s="4"/>
      <c r="AL39" s="80">
        <f t="shared" ca="1" si="9"/>
        <v>0</v>
      </c>
      <c r="AM39" s="82">
        <f t="shared" ca="1" si="11"/>
        <v>0</v>
      </c>
    </row>
    <row r="40" spans="2:39" ht="15" customHeight="1">
      <c r="B40" s="63">
        <f ca="1">'Income Replacement Calculations'!B41</f>
        <v>35</v>
      </c>
      <c r="C40" s="64">
        <f t="shared" si="10"/>
        <v>36</v>
      </c>
      <c r="D40" s="65">
        <f ca="1">'Income Replacement Calculations'!$D41</f>
        <v>35</v>
      </c>
      <c r="E40" s="66">
        <f ca="1">'Income Replacement Calculations'!E41</f>
        <v>35</v>
      </c>
      <c r="F40" s="4"/>
      <c r="G40" s="67">
        <f ca="1">'Income Replacement Calculations'!CV41*12</f>
        <v>0</v>
      </c>
      <c r="H40" s="68">
        <f ca="1">IF('Income Replacement Calculations'!BV41=0,'Income Replacement Calculations'!BU41*12,'Income Replacement Calculations'!BV41*12)</f>
        <v>0</v>
      </c>
      <c r="I40" s="69">
        <f ca="1">IF('Income Replacement Calculations'!CA41=0,'Income Replacement Calculations'!BZ41*12,'Income Replacement Calculations'!CA41*12)</f>
        <v>0</v>
      </c>
      <c r="J40" s="69">
        <f ca="1">IF('Income Replacement Calculations'!CF41=0,'Income Replacement Calculations'!CE41*12,'Income Replacement Calculations'!CF41*12)</f>
        <v>0</v>
      </c>
      <c r="K40" s="69">
        <f ca="1">IF('Income Replacement Calculations'!CK41=0,'Income Replacement Calculations'!CJ41*12,'Income Replacement Calculations'!CK41*12)</f>
        <v>0</v>
      </c>
      <c r="L40" s="69">
        <f ca="1">IF('Income Replacement Calculations'!CP41=0,'Income Replacement Calculations'!CO41*12,'Income Replacement Calculations'!CP41*12)</f>
        <v>0</v>
      </c>
      <c r="M40" s="72">
        <f t="shared" ca="1" si="1"/>
        <v>0</v>
      </c>
      <c r="N40" s="4"/>
      <c r="O40" s="71">
        <f ca="1">IF('Income Replacement Calculations'!AB41=0,'Income Replacement Calculations'!AA41*12,'Income Replacement Calculations'!AB41*12)</f>
        <v>0</v>
      </c>
      <c r="P40" s="69">
        <f ca="1">IF('Income Replacement Calculations'!AF41=0,'Income Replacement Calculations'!AE41*12,'Income Replacement Calculations'!AF41*12)</f>
        <v>0</v>
      </c>
      <c r="Q40" s="69">
        <f ca="1">IF('Income Replacement Calculations'!AQ41=0,'Income Replacement Calculations'!AP41*12,'Income Replacement Calculations'!AQ41*12)</f>
        <v>0</v>
      </c>
      <c r="R40" s="69">
        <f ca="1">IF('Income Replacement Calculations'!AV41=0,'Income Replacement Calculations'!AU41*12,'Income Replacement Calculations'!AV41*12)</f>
        <v>0</v>
      </c>
      <c r="S40" s="69">
        <f ca="1">IF('Income Replacement Calculations'!BA41=0,'Income Replacement Calculations'!AZ41*12,'Income Replacement Calculations'!BA41*12)</f>
        <v>0</v>
      </c>
      <c r="T40" s="69">
        <f ca="1">IF('Income Replacement Calculations'!BF41=0,'Income Replacement Calculations'!BE41*12,'Income Replacement Calculations'!BF41*12)</f>
        <v>0</v>
      </c>
      <c r="U40" s="69">
        <f ca="1">IF('Income Replacement Calculations'!BK41=0,'Income Replacement Calculations'!BJ41*12,'Income Replacement Calculations'!BK41*12)</f>
        <v>0</v>
      </c>
      <c r="V40" s="72">
        <f t="shared" ca="1" si="2"/>
        <v>0</v>
      </c>
      <c r="W40" s="4"/>
      <c r="X40" s="71">
        <f t="shared" ca="1" si="3"/>
        <v>0</v>
      </c>
      <c r="Y40" s="72">
        <f t="shared" ca="1" si="12"/>
        <v>0</v>
      </c>
      <c r="Z40" s="4"/>
      <c r="AA40" s="63">
        <f t="shared" ca="1" si="4"/>
        <v>35</v>
      </c>
      <c r="AB40" s="81">
        <f t="shared" si="5"/>
        <v>36</v>
      </c>
      <c r="AC40" s="74">
        <f ca="1">'Income Replacement Calculations'!$D41</f>
        <v>35</v>
      </c>
      <c r="AD40" s="66">
        <f t="shared" ca="1" si="6"/>
        <v>35</v>
      </c>
      <c r="AE40" s="4"/>
      <c r="AF40" s="76">
        <f ca="1">SUM('Income Replacement Calculations'!$DA$41:$DA$80)</f>
        <v>0</v>
      </c>
      <c r="AG40" s="77">
        <f ca="1">'Lump Sum Projectors'!BR41</f>
        <v>0</v>
      </c>
      <c r="AH40" s="78">
        <f t="shared" ca="1" si="7"/>
        <v>0</v>
      </c>
      <c r="AI40" s="68">
        <f ca="1">'Lump Sum Projectors'!AS118</f>
        <v>0</v>
      </c>
      <c r="AJ40" s="79">
        <f t="shared" ca="1" si="8"/>
        <v>0</v>
      </c>
      <c r="AK40" s="4"/>
      <c r="AL40" s="80">
        <f t="shared" ca="1" si="9"/>
        <v>0</v>
      </c>
      <c r="AM40" s="82">
        <f t="shared" ca="1" si="11"/>
        <v>0</v>
      </c>
    </row>
    <row r="41" spans="2:39" ht="15" customHeight="1">
      <c r="B41" s="63">
        <f ca="1">'Income Replacement Calculations'!B42</f>
        <v>36</v>
      </c>
      <c r="C41" s="64">
        <f t="shared" si="10"/>
        <v>37</v>
      </c>
      <c r="D41" s="65">
        <f ca="1">'Income Replacement Calculations'!$D42</f>
        <v>36</v>
      </c>
      <c r="E41" s="66">
        <f ca="1">'Income Replacement Calculations'!E42</f>
        <v>36</v>
      </c>
      <c r="F41" s="4"/>
      <c r="G41" s="67">
        <f ca="1">'Income Replacement Calculations'!CV42*12</f>
        <v>0</v>
      </c>
      <c r="H41" s="68">
        <f ca="1">IF('Income Replacement Calculations'!BV42=0,'Income Replacement Calculations'!BU42*12,'Income Replacement Calculations'!BV42*12)</f>
        <v>0</v>
      </c>
      <c r="I41" s="69">
        <f ca="1">IF('Income Replacement Calculations'!CA42=0,'Income Replacement Calculations'!BZ42*12,'Income Replacement Calculations'!CA42*12)</f>
        <v>0</v>
      </c>
      <c r="J41" s="69">
        <f ca="1">IF('Income Replacement Calculations'!CF42=0,'Income Replacement Calculations'!CE42*12,'Income Replacement Calculations'!CF42*12)</f>
        <v>0</v>
      </c>
      <c r="K41" s="69">
        <f ca="1">IF('Income Replacement Calculations'!CK42=0,'Income Replacement Calculations'!CJ42*12,'Income Replacement Calculations'!CK42*12)</f>
        <v>0</v>
      </c>
      <c r="L41" s="69">
        <f ca="1">IF('Income Replacement Calculations'!CP42=0,'Income Replacement Calculations'!CO42*12,'Income Replacement Calculations'!CP42*12)</f>
        <v>0</v>
      </c>
      <c r="M41" s="72">
        <f t="shared" ca="1" si="1"/>
        <v>0</v>
      </c>
      <c r="N41" s="4"/>
      <c r="O41" s="71">
        <f ca="1">IF('Income Replacement Calculations'!AB42=0,'Income Replacement Calculations'!AA42*12,'Income Replacement Calculations'!AB42*12)</f>
        <v>0</v>
      </c>
      <c r="P41" s="69">
        <f ca="1">IF('Income Replacement Calculations'!AF42=0,'Income Replacement Calculations'!AE42*12,'Income Replacement Calculations'!AF42*12)</f>
        <v>0</v>
      </c>
      <c r="Q41" s="69">
        <f ca="1">IF('Income Replacement Calculations'!AQ42=0,'Income Replacement Calculations'!AP42*12,'Income Replacement Calculations'!AQ42*12)</f>
        <v>0</v>
      </c>
      <c r="R41" s="69">
        <f ca="1">IF('Income Replacement Calculations'!AV42=0,'Income Replacement Calculations'!AU42*12,'Income Replacement Calculations'!AV42*12)</f>
        <v>0</v>
      </c>
      <c r="S41" s="69">
        <f ca="1">IF('Income Replacement Calculations'!BA42=0,'Income Replacement Calculations'!AZ42*12,'Income Replacement Calculations'!BA42*12)</f>
        <v>0</v>
      </c>
      <c r="T41" s="69">
        <f ca="1">IF('Income Replacement Calculations'!BF42=0,'Income Replacement Calculations'!BE42*12,'Income Replacement Calculations'!BF42*12)</f>
        <v>0</v>
      </c>
      <c r="U41" s="69">
        <f ca="1">IF('Income Replacement Calculations'!BK42=0,'Income Replacement Calculations'!BJ42*12,'Income Replacement Calculations'!BK42*12)</f>
        <v>0</v>
      </c>
      <c r="V41" s="72">
        <f t="shared" ca="1" si="2"/>
        <v>0</v>
      </c>
      <c r="W41" s="4"/>
      <c r="X41" s="71">
        <f t="shared" ca="1" si="3"/>
        <v>0</v>
      </c>
      <c r="Y41" s="72">
        <f t="shared" ca="1" si="12"/>
        <v>0</v>
      </c>
      <c r="Z41" s="4"/>
      <c r="AA41" s="63">
        <f t="shared" ca="1" si="4"/>
        <v>36</v>
      </c>
      <c r="AB41" s="81">
        <f t="shared" si="5"/>
        <v>37</v>
      </c>
      <c r="AC41" s="74">
        <f ca="1">'Income Replacement Calculations'!$D42</f>
        <v>36</v>
      </c>
      <c r="AD41" s="66">
        <f t="shared" ca="1" si="6"/>
        <v>36</v>
      </c>
      <c r="AE41" s="4"/>
      <c r="AF41" s="76">
        <f ca="1">SUM('Income Replacement Calculations'!$DA$42:$DA$80)</f>
        <v>0</v>
      </c>
      <c r="AG41" s="77">
        <f ca="1">'Lump Sum Projectors'!BR42</f>
        <v>0</v>
      </c>
      <c r="AH41" s="78">
        <f t="shared" ca="1" si="7"/>
        <v>0</v>
      </c>
      <c r="AI41" s="68">
        <f ca="1">'Lump Sum Projectors'!AS119</f>
        <v>0</v>
      </c>
      <c r="AJ41" s="79">
        <f t="shared" ca="1" si="8"/>
        <v>0</v>
      </c>
      <c r="AK41" s="4"/>
      <c r="AL41" s="80">
        <f t="shared" ca="1" si="9"/>
        <v>0</v>
      </c>
      <c r="AM41" s="82">
        <f t="shared" ca="1" si="11"/>
        <v>0</v>
      </c>
    </row>
    <row r="42" spans="2:39" ht="15" customHeight="1">
      <c r="B42" s="63">
        <f ca="1">'Income Replacement Calculations'!B43</f>
        <v>37</v>
      </c>
      <c r="C42" s="64">
        <f t="shared" si="10"/>
        <v>38</v>
      </c>
      <c r="D42" s="65">
        <f ca="1">'Income Replacement Calculations'!$D43</f>
        <v>37</v>
      </c>
      <c r="E42" s="66">
        <f ca="1">'Income Replacement Calculations'!E43</f>
        <v>37</v>
      </c>
      <c r="F42" s="4"/>
      <c r="G42" s="67">
        <f ca="1">'Income Replacement Calculations'!CV43*12</f>
        <v>0</v>
      </c>
      <c r="H42" s="68">
        <f ca="1">IF('Income Replacement Calculations'!BV43=0,'Income Replacement Calculations'!BU43*12,'Income Replacement Calculations'!BV43*12)</f>
        <v>0</v>
      </c>
      <c r="I42" s="69">
        <f ca="1">IF('Income Replacement Calculations'!CA43=0,'Income Replacement Calculations'!BZ43*12,'Income Replacement Calculations'!CA43*12)</f>
        <v>0</v>
      </c>
      <c r="J42" s="69">
        <f ca="1">IF('Income Replacement Calculations'!CF43=0,'Income Replacement Calculations'!CE43*12,'Income Replacement Calculations'!CF43*12)</f>
        <v>0</v>
      </c>
      <c r="K42" s="69">
        <f ca="1">IF('Income Replacement Calculations'!CK43=0,'Income Replacement Calculations'!CJ43*12,'Income Replacement Calculations'!CK43*12)</f>
        <v>0</v>
      </c>
      <c r="L42" s="69">
        <f ca="1">IF('Income Replacement Calculations'!CP43=0,'Income Replacement Calculations'!CO43*12,'Income Replacement Calculations'!CP43*12)</f>
        <v>0</v>
      </c>
      <c r="M42" s="72">
        <f t="shared" ca="1" si="1"/>
        <v>0</v>
      </c>
      <c r="N42" s="4"/>
      <c r="O42" s="71">
        <f ca="1">IF('Income Replacement Calculations'!AB43=0,'Income Replacement Calculations'!AA43*12,'Income Replacement Calculations'!AB43*12)</f>
        <v>0</v>
      </c>
      <c r="P42" s="69">
        <f ca="1">IF('Income Replacement Calculations'!AF43=0,'Income Replacement Calculations'!AE43*12,'Income Replacement Calculations'!AF43*12)</f>
        <v>0</v>
      </c>
      <c r="Q42" s="69">
        <f ca="1">IF('Income Replacement Calculations'!AQ43=0,'Income Replacement Calculations'!AP43*12,'Income Replacement Calculations'!AQ43*12)</f>
        <v>0</v>
      </c>
      <c r="R42" s="69">
        <f ca="1">IF('Income Replacement Calculations'!AV43=0,'Income Replacement Calculations'!AU43*12,'Income Replacement Calculations'!AV43*12)</f>
        <v>0</v>
      </c>
      <c r="S42" s="69">
        <f ca="1">IF('Income Replacement Calculations'!BA43=0,'Income Replacement Calculations'!AZ43*12,'Income Replacement Calculations'!BA43*12)</f>
        <v>0</v>
      </c>
      <c r="T42" s="69">
        <f ca="1">IF('Income Replacement Calculations'!BF43=0,'Income Replacement Calculations'!BE43*12,'Income Replacement Calculations'!BF43*12)</f>
        <v>0</v>
      </c>
      <c r="U42" s="69">
        <f ca="1">IF('Income Replacement Calculations'!BK43=0,'Income Replacement Calculations'!BJ43*12,'Income Replacement Calculations'!BK43*12)</f>
        <v>0</v>
      </c>
      <c r="V42" s="72">
        <f t="shared" ca="1" si="2"/>
        <v>0</v>
      </c>
      <c r="W42" s="4"/>
      <c r="X42" s="71">
        <f t="shared" ca="1" si="3"/>
        <v>0</v>
      </c>
      <c r="Y42" s="72">
        <f t="shared" ca="1" si="12"/>
        <v>0</v>
      </c>
      <c r="Z42" s="4"/>
      <c r="AA42" s="63">
        <f t="shared" ca="1" si="4"/>
        <v>37</v>
      </c>
      <c r="AB42" s="81">
        <f t="shared" si="5"/>
        <v>38</v>
      </c>
      <c r="AC42" s="74">
        <f ca="1">'Income Replacement Calculations'!$D43</f>
        <v>37</v>
      </c>
      <c r="AD42" s="66">
        <f t="shared" ca="1" si="6"/>
        <v>37</v>
      </c>
      <c r="AE42" s="4"/>
      <c r="AF42" s="76">
        <f ca="1">SUM('Income Replacement Calculations'!$DA$43:$DA$80)</f>
        <v>0</v>
      </c>
      <c r="AG42" s="77">
        <f ca="1">'Lump Sum Projectors'!BR43</f>
        <v>0</v>
      </c>
      <c r="AH42" s="78">
        <f t="shared" ca="1" si="7"/>
        <v>0</v>
      </c>
      <c r="AI42" s="68">
        <f ca="1">'Lump Sum Projectors'!AS120</f>
        <v>0</v>
      </c>
      <c r="AJ42" s="79">
        <f t="shared" ca="1" si="8"/>
        <v>0</v>
      </c>
      <c r="AK42" s="4"/>
      <c r="AL42" s="80">
        <f t="shared" ca="1" si="9"/>
        <v>0</v>
      </c>
      <c r="AM42" s="82">
        <f t="shared" ca="1" si="11"/>
        <v>0</v>
      </c>
    </row>
    <row r="43" spans="2:39" ht="15" customHeight="1">
      <c r="B43" s="63">
        <f ca="1">'Income Replacement Calculations'!B44</f>
        <v>38</v>
      </c>
      <c r="C43" s="64">
        <f t="shared" si="10"/>
        <v>39</v>
      </c>
      <c r="D43" s="65">
        <f ca="1">'Income Replacement Calculations'!$D44</f>
        <v>38</v>
      </c>
      <c r="E43" s="66">
        <f ca="1">'Income Replacement Calculations'!E44</f>
        <v>38</v>
      </c>
      <c r="F43" s="4"/>
      <c r="G43" s="67">
        <f ca="1">'Income Replacement Calculations'!CV44*12</f>
        <v>0</v>
      </c>
      <c r="H43" s="68">
        <f ca="1">IF('Income Replacement Calculations'!BV44=0,'Income Replacement Calculations'!BU44*12,'Income Replacement Calculations'!BV44*12)</f>
        <v>0</v>
      </c>
      <c r="I43" s="69">
        <f ca="1">IF('Income Replacement Calculations'!CA44=0,'Income Replacement Calculations'!BZ44*12,'Income Replacement Calculations'!CA44*12)</f>
        <v>0</v>
      </c>
      <c r="J43" s="69">
        <f ca="1">IF('Income Replacement Calculations'!CF44=0,'Income Replacement Calculations'!CE44*12,'Income Replacement Calculations'!CF44*12)</f>
        <v>0</v>
      </c>
      <c r="K43" s="69">
        <f ca="1">IF('Income Replacement Calculations'!CK44=0,'Income Replacement Calculations'!CJ44*12,'Income Replacement Calculations'!CK44*12)</f>
        <v>0</v>
      </c>
      <c r="L43" s="69">
        <f ca="1">IF('Income Replacement Calculations'!CP44=0,'Income Replacement Calculations'!CO44*12,'Income Replacement Calculations'!CP44*12)</f>
        <v>0</v>
      </c>
      <c r="M43" s="72">
        <f t="shared" ca="1" si="1"/>
        <v>0</v>
      </c>
      <c r="N43" s="4"/>
      <c r="O43" s="71">
        <f ca="1">IF('Income Replacement Calculations'!AB44=0,'Income Replacement Calculations'!AA44*12,'Income Replacement Calculations'!AB44*12)</f>
        <v>0</v>
      </c>
      <c r="P43" s="69">
        <f ca="1">IF('Income Replacement Calculations'!AF44=0,'Income Replacement Calculations'!AE44*12,'Income Replacement Calculations'!AF44*12)</f>
        <v>0</v>
      </c>
      <c r="Q43" s="69">
        <f ca="1">IF('Income Replacement Calculations'!AQ44=0,'Income Replacement Calculations'!AP44*12,'Income Replacement Calculations'!AQ44*12)</f>
        <v>0</v>
      </c>
      <c r="R43" s="69">
        <f ca="1">IF('Income Replacement Calculations'!AV44=0,'Income Replacement Calculations'!AU44*12,'Income Replacement Calculations'!AV44*12)</f>
        <v>0</v>
      </c>
      <c r="S43" s="69">
        <f ca="1">IF('Income Replacement Calculations'!BA44=0,'Income Replacement Calculations'!AZ44*12,'Income Replacement Calculations'!BA44*12)</f>
        <v>0</v>
      </c>
      <c r="T43" s="69">
        <f ca="1">IF('Income Replacement Calculations'!BF44=0,'Income Replacement Calculations'!BE44*12,'Income Replacement Calculations'!BF44*12)</f>
        <v>0</v>
      </c>
      <c r="U43" s="69">
        <f ca="1">IF('Income Replacement Calculations'!BK44=0,'Income Replacement Calculations'!BJ44*12,'Income Replacement Calculations'!BK44*12)</f>
        <v>0</v>
      </c>
      <c r="V43" s="72">
        <f t="shared" ca="1" si="2"/>
        <v>0</v>
      </c>
      <c r="W43" s="4"/>
      <c r="X43" s="71">
        <f t="shared" ca="1" si="3"/>
        <v>0</v>
      </c>
      <c r="Y43" s="72">
        <f t="shared" ca="1" si="12"/>
        <v>0</v>
      </c>
      <c r="Z43" s="4"/>
      <c r="AA43" s="63">
        <f t="shared" ca="1" si="4"/>
        <v>38</v>
      </c>
      <c r="AB43" s="81">
        <f t="shared" si="5"/>
        <v>39</v>
      </c>
      <c r="AC43" s="74">
        <f ca="1">'Income Replacement Calculations'!$D44</f>
        <v>38</v>
      </c>
      <c r="AD43" s="66">
        <f t="shared" ca="1" si="6"/>
        <v>38</v>
      </c>
      <c r="AE43" s="4"/>
      <c r="AF43" s="76">
        <f ca="1">SUM('Income Replacement Calculations'!$DA$44:$DA$80)</f>
        <v>0</v>
      </c>
      <c r="AG43" s="77">
        <f ca="1">'Lump Sum Projectors'!BR44</f>
        <v>0</v>
      </c>
      <c r="AH43" s="78">
        <f t="shared" ca="1" si="7"/>
        <v>0</v>
      </c>
      <c r="AI43" s="68">
        <f ca="1">'Lump Sum Projectors'!AS121</f>
        <v>0</v>
      </c>
      <c r="AJ43" s="79">
        <f t="shared" ca="1" si="8"/>
        <v>0</v>
      </c>
      <c r="AK43" s="4"/>
      <c r="AL43" s="80">
        <f t="shared" ca="1" si="9"/>
        <v>0</v>
      </c>
      <c r="AM43" s="82">
        <f t="shared" ca="1" si="11"/>
        <v>0</v>
      </c>
    </row>
    <row r="44" spans="2:39" ht="15" customHeight="1">
      <c r="B44" s="63">
        <f ca="1">'Income Replacement Calculations'!B45</f>
        <v>39</v>
      </c>
      <c r="C44" s="64">
        <f t="shared" si="10"/>
        <v>40</v>
      </c>
      <c r="D44" s="65">
        <f ca="1">'Income Replacement Calculations'!$D45</f>
        <v>39</v>
      </c>
      <c r="E44" s="66">
        <f ca="1">'Income Replacement Calculations'!E45</f>
        <v>39</v>
      </c>
      <c r="F44" s="4"/>
      <c r="G44" s="67">
        <f ca="1">'Income Replacement Calculations'!CV45*12</f>
        <v>0</v>
      </c>
      <c r="H44" s="68">
        <f ca="1">IF('Income Replacement Calculations'!BV45=0,'Income Replacement Calculations'!BU45*12,'Income Replacement Calculations'!BV45*12)</f>
        <v>0</v>
      </c>
      <c r="I44" s="69">
        <f ca="1">IF('Income Replacement Calculations'!CA45=0,'Income Replacement Calculations'!BZ45*12,'Income Replacement Calculations'!CA45*12)</f>
        <v>0</v>
      </c>
      <c r="J44" s="69">
        <f ca="1">IF('Income Replacement Calculations'!CF45=0,'Income Replacement Calculations'!CE45*12,'Income Replacement Calculations'!CF45*12)</f>
        <v>0</v>
      </c>
      <c r="K44" s="69">
        <f ca="1">IF('Income Replacement Calculations'!CK45=0,'Income Replacement Calculations'!CJ45*12,'Income Replacement Calculations'!CK45*12)</f>
        <v>0</v>
      </c>
      <c r="L44" s="69">
        <f ca="1">IF('Income Replacement Calculations'!CP45=0,'Income Replacement Calculations'!CO45*12,'Income Replacement Calculations'!CP45*12)</f>
        <v>0</v>
      </c>
      <c r="M44" s="72">
        <f t="shared" ca="1" si="1"/>
        <v>0</v>
      </c>
      <c r="N44" s="4"/>
      <c r="O44" s="71">
        <f ca="1">IF('Income Replacement Calculations'!AB45=0,'Income Replacement Calculations'!AA45*12,'Income Replacement Calculations'!AB45*12)</f>
        <v>0</v>
      </c>
      <c r="P44" s="69">
        <f ca="1">IF('Income Replacement Calculations'!AF45=0,'Income Replacement Calculations'!AE45*12,'Income Replacement Calculations'!AF45*12)</f>
        <v>0</v>
      </c>
      <c r="Q44" s="69">
        <f ca="1">IF('Income Replacement Calculations'!AQ45=0,'Income Replacement Calculations'!AP45*12,'Income Replacement Calculations'!AQ45*12)</f>
        <v>0</v>
      </c>
      <c r="R44" s="69">
        <f ca="1">IF('Income Replacement Calculations'!AV45=0,'Income Replacement Calculations'!AU45*12,'Income Replacement Calculations'!AV45*12)</f>
        <v>0</v>
      </c>
      <c r="S44" s="69">
        <f ca="1">IF('Income Replacement Calculations'!BA45=0,'Income Replacement Calculations'!AZ45*12,'Income Replacement Calculations'!BA45*12)</f>
        <v>0</v>
      </c>
      <c r="T44" s="69">
        <f ca="1">IF('Income Replacement Calculations'!BF45=0,'Income Replacement Calculations'!BE45*12,'Income Replacement Calculations'!BF45*12)</f>
        <v>0</v>
      </c>
      <c r="U44" s="69">
        <f ca="1">IF('Income Replacement Calculations'!BK45=0,'Income Replacement Calculations'!BJ45*12,'Income Replacement Calculations'!BK45*12)</f>
        <v>0</v>
      </c>
      <c r="V44" s="72">
        <f t="shared" ca="1" si="2"/>
        <v>0</v>
      </c>
      <c r="W44" s="4"/>
      <c r="X44" s="71">
        <f t="shared" ca="1" si="3"/>
        <v>0</v>
      </c>
      <c r="Y44" s="72">
        <f t="shared" ca="1" si="12"/>
        <v>0</v>
      </c>
      <c r="Z44" s="4"/>
      <c r="AA44" s="63">
        <f t="shared" ca="1" si="4"/>
        <v>39</v>
      </c>
      <c r="AB44" s="81">
        <f t="shared" si="5"/>
        <v>40</v>
      </c>
      <c r="AC44" s="74">
        <f ca="1">'Income Replacement Calculations'!$D45</f>
        <v>39</v>
      </c>
      <c r="AD44" s="66">
        <f t="shared" ca="1" si="6"/>
        <v>39</v>
      </c>
      <c r="AE44" s="4"/>
      <c r="AF44" s="76">
        <f ca="1">SUM('Income Replacement Calculations'!$DA$45:$DA$80)</f>
        <v>0</v>
      </c>
      <c r="AG44" s="77">
        <f ca="1">'Lump Sum Projectors'!BR45</f>
        <v>0</v>
      </c>
      <c r="AH44" s="78">
        <f t="shared" ca="1" si="7"/>
        <v>0</v>
      </c>
      <c r="AI44" s="68">
        <f ca="1">'Lump Sum Projectors'!AS122</f>
        <v>0</v>
      </c>
      <c r="AJ44" s="79">
        <f t="shared" ca="1" si="8"/>
        <v>0</v>
      </c>
      <c r="AK44" s="4"/>
      <c r="AL44" s="80">
        <f t="shared" ca="1" si="9"/>
        <v>0</v>
      </c>
      <c r="AM44" s="82">
        <f t="shared" ca="1" si="11"/>
        <v>0</v>
      </c>
    </row>
    <row r="45" spans="2:39" ht="15" customHeight="1">
      <c r="B45" s="63">
        <f ca="1">'Income Replacement Calculations'!B46</f>
        <v>40</v>
      </c>
      <c r="C45" s="64">
        <f t="shared" si="10"/>
        <v>41</v>
      </c>
      <c r="D45" s="65">
        <f ca="1">'Income Replacement Calculations'!$D46</f>
        <v>40</v>
      </c>
      <c r="E45" s="66">
        <f ca="1">'Income Replacement Calculations'!E46</f>
        <v>40</v>
      </c>
      <c r="F45" s="4"/>
      <c r="G45" s="67">
        <f ca="1">'Income Replacement Calculations'!CV46*12</f>
        <v>0</v>
      </c>
      <c r="H45" s="68">
        <f ca="1">IF('Income Replacement Calculations'!BV46=0,'Income Replacement Calculations'!BU46*12,'Income Replacement Calculations'!BV46*12)</f>
        <v>0</v>
      </c>
      <c r="I45" s="69">
        <f ca="1">IF('Income Replacement Calculations'!CA46=0,'Income Replacement Calculations'!BZ46*12,'Income Replacement Calculations'!CA46*12)</f>
        <v>0</v>
      </c>
      <c r="J45" s="69">
        <f ca="1">IF('Income Replacement Calculations'!CF46=0,'Income Replacement Calculations'!CE46*12,'Income Replacement Calculations'!CF46*12)</f>
        <v>0</v>
      </c>
      <c r="K45" s="69">
        <f ca="1">IF('Income Replacement Calculations'!CK46=0,'Income Replacement Calculations'!CJ46*12,'Income Replacement Calculations'!CK46*12)</f>
        <v>0</v>
      </c>
      <c r="L45" s="69">
        <f ca="1">IF('Income Replacement Calculations'!CP46=0,'Income Replacement Calculations'!CO46*12,'Income Replacement Calculations'!CP46*12)</f>
        <v>0</v>
      </c>
      <c r="M45" s="72">
        <f t="shared" ca="1" si="1"/>
        <v>0</v>
      </c>
      <c r="N45" s="4"/>
      <c r="O45" s="71">
        <f ca="1">IF('Income Replacement Calculations'!AB46=0,'Income Replacement Calculations'!AA46*12,'Income Replacement Calculations'!AB46*12)</f>
        <v>0</v>
      </c>
      <c r="P45" s="69">
        <f ca="1">IF('Income Replacement Calculations'!AF46=0,'Income Replacement Calculations'!AE46*12,'Income Replacement Calculations'!AF46*12)</f>
        <v>0</v>
      </c>
      <c r="Q45" s="69">
        <f ca="1">IF('Income Replacement Calculations'!AQ46=0,'Income Replacement Calculations'!AP46*12,'Income Replacement Calculations'!AQ46*12)</f>
        <v>0</v>
      </c>
      <c r="R45" s="69">
        <f ca="1">IF('Income Replacement Calculations'!AV46=0,'Income Replacement Calculations'!AU46*12,'Income Replacement Calculations'!AV46*12)</f>
        <v>0</v>
      </c>
      <c r="S45" s="69">
        <f ca="1">IF('Income Replacement Calculations'!BA46=0,'Income Replacement Calculations'!AZ46*12,'Income Replacement Calculations'!BA46*12)</f>
        <v>0</v>
      </c>
      <c r="T45" s="69">
        <f ca="1">IF('Income Replacement Calculations'!BF46=0,'Income Replacement Calculations'!BE46*12,'Income Replacement Calculations'!BF46*12)</f>
        <v>0</v>
      </c>
      <c r="U45" s="69">
        <f ca="1">IF('Income Replacement Calculations'!BK46=0,'Income Replacement Calculations'!BJ46*12,'Income Replacement Calculations'!BK46*12)</f>
        <v>0</v>
      </c>
      <c r="V45" s="72">
        <f t="shared" ca="1" si="2"/>
        <v>0</v>
      </c>
      <c r="W45" s="4"/>
      <c r="X45" s="71">
        <f t="shared" ca="1" si="3"/>
        <v>0</v>
      </c>
      <c r="Y45" s="72">
        <f t="shared" ca="1" si="12"/>
        <v>0</v>
      </c>
      <c r="Z45" s="4"/>
      <c r="AA45" s="63">
        <f t="shared" ca="1" si="4"/>
        <v>40</v>
      </c>
      <c r="AB45" s="81">
        <f t="shared" si="5"/>
        <v>41</v>
      </c>
      <c r="AC45" s="74">
        <f ca="1">'Income Replacement Calculations'!$D46</f>
        <v>40</v>
      </c>
      <c r="AD45" s="66">
        <f t="shared" ca="1" si="6"/>
        <v>40</v>
      </c>
      <c r="AE45" s="4"/>
      <c r="AF45" s="76">
        <f ca="1">SUM('Income Replacement Calculations'!$DA$46:$DA$80)</f>
        <v>0</v>
      </c>
      <c r="AG45" s="77">
        <f ca="1">'Lump Sum Projectors'!BR46</f>
        <v>0</v>
      </c>
      <c r="AH45" s="78">
        <f t="shared" ca="1" si="7"/>
        <v>0</v>
      </c>
      <c r="AI45" s="68">
        <f ca="1">'Lump Sum Projectors'!AS123</f>
        <v>0</v>
      </c>
      <c r="AJ45" s="79">
        <f t="shared" ca="1" si="8"/>
        <v>0</v>
      </c>
      <c r="AK45" s="4"/>
      <c r="AL45" s="80">
        <f t="shared" ca="1" si="9"/>
        <v>0</v>
      </c>
      <c r="AM45" s="82">
        <f t="shared" ca="1" si="11"/>
        <v>0</v>
      </c>
    </row>
    <row r="46" spans="2:39" ht="15" customHeight="1">
      <c r="B46" s="63">
        <f ca="1">'Income Replacement Calculations'!B47</f>
        <v>41</v>
      </c>
      <c r="C46" s="64">
        <f t="shared" si="10"/>
        <v>42</v>
      </c>
      <c r="D46" s="65">
        <f ca="1">'Income Replacement Calculations'!$D47</f>
        <v>41</v>
      </c>
      <c r="E46" s="66">
        <f ca="1">'Income Replacement Calculations'!E47</f>
        <v>41</v>
      </c>
      <c r="F46" s="4"/>
      <c r="G46" s="67">
        <f ca="1">'Income Replacement Calculations'!CV47*12</f>
        <v>0</v>
      </c>
      <c r="H46" s="68">
        <f ca="1">IF('Income Replacement Calculations'!BV47=0,'Income Replacement Calculations'!BU47*12,'Income Replacement Calculations'!BV47*12)</f>
        <v>0</v>
      </c>
      <c r="I46" s="69">
        <f ca="1">IF('Income Replacement Calculations'!CA47=0,'Income Replacement Calculations'!BZ47*12,'Income Replacement Calculations'!CA47*12)</f>
        <v>0</v>
      </c>
      <c r="J46" s="69">
        <f ca="1">IF('Income Replacement Calculations'!CF47=0,'Income Replacement Calculations'!CE47*12,'Income Replacement Calculations'!CF47*12)</f>
        <v>0</v>
      </c>
      <c r="K46" s="69">
        <f ca="1">IF('Income Replacement Calculations'!CK47=0,'Income Replacement Calculations'!CJ47*12,'Income Replacement Calculations'!CK47*12)</f>
        <v>0</v>
      </c>
      <c r="L46" s="69">
        <f ca="1">IF('Income Replacement Calculations'!CP47=0,'Income Replacement Calculations'!CO47*12,'Income Replacement Calculations'!CP47*12)</f>
        <v>0</v>
      </c>
      <c r="M46" s="72">
        <f t="shared" ca="1" si="1"/>
        <v>0</v>
      </c>
      <c r="N46" s="4"/>
      <c r="O46" s="71">
        <f ca="1">IF('Income Replacement Calculations'!AB47=0,'Income Replacement Calculations'!AA47*12,'Income Replacement Calculations'!AB47*12)</f>
        <v>0</v>
      </c>
      <c r="P46" s="69">
        <f ca="1">IF('Income Replacement Calculations'!AF47=0,'Income Replacement Calculations'!AE47*12,'Income Replacement Calculations'!AF47*12)</f>
        <v>0</v>
      </c>
      <c r="Q46" s="69">
        <f ca="1">IF('Income Replacement Calculations'!AQ47=0,'Income Replacement Calculations'!AP47*12,'Income Replacement Calculations'!AQ47*12)</f>
        <v>0</v>
      </c>
      <c r="R46" s="69">
        <f ca="1">IF('Income Replacement Calculations'!AV47=0,'Income Replacement Calculations'!AU47*12,'Income Replacement Calculations'!AV47*12)</f>
        <v>0</v>
      </c>
      <c r="S46" s="69">
        <f ca="1">IF('Income Replacement Calculations'!BA47=0,'Income Replacement Calculations'!AZ47*12,'Income Replacement Calculations'!BA47*12)</f>
        <v>0</v>
      </c>
      <c r="T46" s="69">
        <f ca="1">IF('Income Replacement Calculations'!BF47=0,'Income Replacement Calculations'!BE47*12,'Income Replacement Calculations'!BF47*12)</f>
        <v>0</v>
      </c>
      <c r="U46" s="69">
        <f ca="1">IF('Income Replacement Calculations'!BK47=0,'Income Replacement Calculations'!BJ47*12,'Income Replacement Calculations'!BK47*12)</f>
        <v>0</v>
      </c>
      <c r="V46" s="72">
        <f t="shared" ca="1" si="2"/>
        <v>0</v>
      </c>
      <c r="W46" s="4"/>
      <c r="X46" s="71">
        <f t="shared" ca="1" si="3"/>
        <v>0</v>
      </c>
      <c r="Y46" s="72">
        <f t="shared" ca="1" si="12"/>
        <v>0</v>
      </c>
      <c r="Z46" s="4"/>
      <c r="AA46" s="63">
        <f t="shared" ca="1" si="4"/>
        <v>41</v>
      </c>
      <c r="AB46" s="81">
        <f t="shared" si="5"/>
        <v>42</v>
      </c>
      <c r="AC46" s="74">
        <f ca="1">'Income Replacement Calculations'!$D47</f>
        <v>41</v>
      </c>
      <c r="AD46" s="66">
        <f t="shared" ca="1" si="6"/>
        <v>41</v>
      </c>
      <c r="AE46" s="4"/>
      <c r="AF46" s="76">
        <f ca="1">SUM('Income Replacement Calculations'!$DA$47:$DA$80)</f>
        <v>0</v>
      </c>
      <c r="AG46" s="77">
        <f ca="1">'Lump Sum Projectors'!BR47</f>
        <v>0</v>
      </c>
      <c r="AH46" s="78">
        <f t="shared" ca="1" si="7"/>
        <v>0</v>
      </c>
      <c r="AI46" s="68">
        <f ca="1">'Lump Sum Projectors'!AS124</f>
        <v>0</v>
      </c>
      <c r="AJ46" s="79">
        <f t="shared" ca="1" si="8"/>
        <v>0</v>
      </c>
      <c r="AK46" s="4"/>
      <c r="AL46" s="80">
        <f t="shared" ca="1" si="9"/>
        <v>0</v>
      </c>
      <c r="AM46" s="82">
        <f t="shared" ca="1" si="11"/>
        <v>0</v>
      </c>
    </row>
    <row r="47" spans="2:39" ht="15" customHeight="1">
      <c r="B47" s="63">
        <f ca="1">'Income Replacement Calculations'!B48</f>
        <v>42</v>
      </c>
      <c r="C47" s="64">
        <f t="shared" si="10"/>
        <v>43</v>
      </c>
      <c r="D47" s="65">
        <f ca="1">'Income Replacement Calculations'!$D48</f>
        <v>42</v>
      </c>
      <c r="E47" s="66">
        <f ca="1">'Income Replacement Calculations'!E48</f>
        <v>42</v>
      </c>
      <c r="F47" s="4"/>
      <c r="G47" s="67">
        <f ca="1">'Income Replacement Calculations'!CV48*12</f>
        <v>0</v>
      </c>
      <c r="H47" s="68">
        <f ca="1">IF('Income Replacement Calculations'!BV48=0,'Income Replacement Calculations'!BU48*12,'Income Replacement Calculations'!BV48*12)</f>
        <v>0</v>
      </c>
      <c r="I47" s="69">
        <f ca="1">IF('Income Replacement Calculations'!CA48=0,'Income Replacement Calculations'!BZ48*12,'Income Replacement Calculations'!CA48*12)</f>
        <v>0</v>
      </c>
      <c r="J47" s="69">
        <f ca="1">IF('Income Replacement Calculations'!CF48=0,'Income Replacement Calculations'!CE48*12,'Income Replacement Calculations'!CF48*12)</f>
        <v>0</v>
      </c>
      <c r="K47" s="69">
        <f ca="1">IF('Income Replacement Calculations'!CK48=0,'Income Replacement Calculations'!CJ48*12,'Income Replacement Calculations'!CK48*12)</f>
        <v>0</v>
      </c>
      <c r="L47" s="69">
        <f ca="1">IF('Income Replacement Calculations'!CP48=0,'Income Replacement Calculations'!CO48*12,'Income Replacement Calculations'!CP48*12)</f>
        <v>0</v>
      </c>
      <c r="M47" s="72">
        <f t="shared" ca="1" si="1"/>
        <v>0</v>
      </c>
      <c r="N47" s="4"/>
      <c r="O47" s="71">
        <f ca="1">IF('Income Replacement Calculations'!AB48=0,'Income Replacement Calculations'!AA48*12,'Income Replacement Calculations'!AB48*12)</f>
        <v>0</v>
      </c>
      <c r="P47" s="69">
        <f ca="1">IF('Income Replacement Calculations'!AF48=0,'Income Replacement Calculations'!AE48*12,'Income Replacement Calculations'!AF48*12)</f>
        <v>0</v>
      </c>
      <c r="Q47" s="69">
        <f ca="1">IF('Income Replacement Calculations'!AQ48=0,'Income Replacement Calculations'!AP48*12,'Income Replacement Calculations'!AQ48*12)</f>
        <v>0</v>
      </c>
      <c r="R47" s="69">
        <f ca="1">IF('Income Replacement Calculations'!AV48=0,'Income Replacement Calculations'!AU48*12,'Income Replacement Calculations'!AV48*12)</f>
        <v>0</v>
      </c>
      <c r="S47" s="69">
        <f ca="1">IF('Income Replacement Calculations'!BA48=0,'Income Replacement Calculations'!AZ48*12,'Income Replacement Calculations'!BA48*12)</f>
        <v>0</v>
      </c>
      <c r="T47" s="69">
        <f ca="1">IF('Income Replacement Calculations'!BF48=0,'Income Replacement Calculations'!BE48*12,'Income Replacement Calculations'!BF48*12)</f>
        <v>0</v>
      </c>
      <c r="U47" s="69">
        <f ca="1">IF('Income Replacement Calculations'!BK48=0,'Income Replacement Calculations'!BJ48*12,'Income Replacement Calculations'!BK48*12)</f>
        <v>0</v>
      </c>
      <c r="V47" s="72">
        <f t="shared" ca="1" si="2"/>
        <v>0</v>
      </c>
      <c r="W47" s="4"/>
      <c r="X47" s="71">
        <f t="shared" ca="1" si="3"/>
        <v>0</v>
      </c>
      <c r="Y47" s="72">
        <f t="shared" ca="1" si="12"/>
        <v>0</v>
      </c>
      <c r="Z47" s="4"/>
      <c r="AA47" s="63">
        <f t="shared" ca="1" si="4"/>
        <v>42</v>
      </c>
      <c r="AB47" s="81">
        <f t="shared" si="5"/>
        <v>43</v>
      </c>
      <c r="AC47" s="74">
        <f ca="1">'Income Replacement Calculations'!$D48</f>
        <v>42</v>
      </c>
      <c r="AD47" s="66">
        <f t="shared" ca="1" si="6"/>
        <v>42</v>
      </c>
      <c r="AE47" s="4"/>
      <c r="AF47" s="76">
        <f ca="1">SUM('Income Replacement Calculations'!$DA$48:$DA$80)</f>
        <v>0</v>
      </c>
      <c r="AG47" s="77">
        <f ca="1">'Lump Sum Projectors'!BR48</f>
        <v>0</v>
      </c>
      <c r="AH47" s="78">
        <f t="shared" ca="1" si="7"/>
        <v>0</v>
      </c>
      <c r="AI47" s="68">
        <f ca="1">'Lump Sum Projectors'!AS125</f>
        <v>0</v>
      </c>
      <c r="AJ47" s="79">
        <f t="shared" ca="1" si="8"/>
        <v>0</v>
      </c>
      <c r="AK47" s="4"/>
      <c r="AL47" s="80">
        <f t="shared" ca="1" si="9"/>
        <v>0</v>
      </c>
      <c r="AM47" s="82">
        <f t="shared" ca="1" si="11"/>
        <v>0</v>
      </c>
    </row>
    <row r="48" spans="2:39" ht="15" customHeight="1">
      <c r="B48" s="63">
        <f ca="1">'Income Replacement Calculations'!B49</f>
        <v>43</v>
      </c>
      <c r="C48" s="64">
        <f t="shared" si="10"/>
        <v>44</v>
      </c>
      <c r="D48" s="65">
        <f ca="1">'Income Replacement Calculations'!$D49</f>
        <v>43</v>
      </c>
      <c r="E48" s="66">
        <f ca="1">'Income Replacement Calculations'!E49</f>
        <v>43</v>
      </c>
      <c r="F48" s="4"/>
      <c r="G48" s="67">
        <f ca="1">'Income Replacement Calculations'!CV49*12</f>
        <v>0</v>
      </c>
      <c r="H48" s="68">
        <f ca="1">IF('Income Replacement Calculations'!BV49=0,'Income Replacement Calculations'!BU49*12,'Income Replacement Calculations'!BV49*12)</f>
        <v>0</v>
      </c>
      <c r="I48" s="69">
        <f ca="1">IF('Income Replacement Calculations'!CA49=0,'Income Replacement Calculations'!BZ49*12,'Income Replacement Calculations'!CA49*12)</f>
        <v>0</v>
      </c>
      <c r="J48" s="69">
        <f ca="1">IF('Income Replacement Calculations'!CF49=0,'Income Replacement Calculations'!CE49*12,'Income Replacement Calculations'!CF49*12)</f>
        <v>0</v>
      </c>
      <c r="K48" s="69">
        <f ca="1">IF('Income Replacement Calculations'!CK49=0,'Income Replacement Calculations'!CJ49*12,'Income Replacement Calculations'!CK49*12)</f>
        <v>0</v>
      </c>
      <c r="L48" s="69">
        <f ca="1">IF('Income Replacement Calculations'!CP49=0,'Income Replacement Calculations'!CO49*12,'Income Replacement Calculations'!CP49*12)</f>
        <v>0</v>
      </c>
      <c r="M48" s="72">
        <f t="shared" ca="1" si="1"/>
        <v>0</v>
      </c>
      <c r="N48" s="4"/>
      <c r="O48" s="71">
        <f ca="1">IF('Income Replacement Calculations'!AB49=0,'Income Replacement Calculations'!AA49*12,'Income Replacement Calculations'!AB49*12)</f>
        <v>0</v>
      </c>
      <c r="P48" s="69">
        <f ca="1">IF('Income Replacement Calculations'!AF49=0,'Income Replacement Calculations'!AE49*12,'Income Replacement Calculations'!AF49*12)</f>
        <v>0</v>
      </c>
      <c r="Q48" s="69">
        <f ca="1">IF('Income Replacement Calculations'!AQ49=0,'Income Replacement Calculations'!AP49*12,'Income Replacement Calculations'!AQ49*12)</f>
        <v>0</v>
      </c>
      <c r="R48" s="69">
        <f ca="1">IF('Income Replacement Calculations'!AV49=0,'Income Replacement Calculations'!AU49*12,'Income Replacement Calculations'!AV49*12)</f>
        <v>0</v>
      </c>
      <c r="S48" s="69">
        <f ca="1">IF('Income Replacement Calculations'!BA49=0,'Income Replacement Calculations'!AZ49*12,'Income Replacement Calculations'!BA49*12)</f>
        <v>0</v>
      </c>
      <c r="T48" s="69">
        <f ca="1">IF('Income Replacement Calculations'!BF49=0,'Income Replacement Calculations'!BE49*12,'Income Replacement Calculations'!BF49*12)</f>
        <v>0</v>
      </c>
      <c r="U48" s="69">
        <f ca="1">IF('Income Replacement Calculations'!BK49=0,'Income Replacement Calculations'!BJ49*12,'Income Replacement Calculations'!BK49*12)</f>
        <v>0</v>
      </c>
      <c r="V48" s="72">
        <f t="shared" ca="1" si="2"/>
        <v>0</v>
      </c>
      <c r="W48" s="4"/>
      <c r="X48" s="71">
        <f t="shared" ca="1" si="3"/>
        <v>0</v>
      </c>
      <c r="Y48" s="72">
        <f t="shared" ca="1" si="12"/>
        <v>0</v>
      </c>
      <c r="Z48" s="4"/>
      <c r="AA48" s="63">
        <f t="shared" ca="1" si="4"/>
        <v>43</v>
      </c>
      <c r="AB48" s="81">
        <f t="shared" si="5"/>
        <v>44</v>
      </c>
      <c r="AC48" s="74">
        <f ca="1">'Income Replacement Calculations'!$D49</f>
        <v>43</v>
      </c>
      <c r="AD48" s="66">
        <f t="shared" ca="1" si="6"/>
        <v>43</v>
      </c>
      <c r="AE48" s="4"/>
      <c r="AF48" s="76">
        <f ca="1">SUM('Income Replacement Calculations'!$DA$49:$DA$80)</f>
        <v>0</v>
      </c>
      <c r="AG48" s="77">
        <f ca="1">'Lump Sum Projectors'!BR49</f>
        <v>0</v>
      </c>
      <c r="AH48" s="78">
        <f t="shared" ca="1" si="7"/>
        <v>0</v>
      </c>
      <c r="AI48" s="68">
        <f ca="1">'Lump Sum Projectors'!AS126</f>
        <v>0</v>
      </c>
      <c r="AJ48" s="79">
        <f t="shared" ca="1" si="8"/>
        <v>0</v>
      </c>
      <c r="AK48" s="4"/>
      <c r="AL48" s="80">
        <f t="shared" ca="1" si="9"/>
        <v>0</v>
      </c>
      <c r="AM48" s="82">
        <f t="shared" ca="1" si="11"/>
        <v>0</v>
      </c>
    </row>
    <row r="49" spans="2:39" ht="15" customHeight="1">
      <c r="B49" s="63">
        <f ca="1">'Income Replacement Calculations'!B50</f>
        <v>44</v>
      </c>
      <c r="C49" s="64">
        <f t="shared" si="10"/>
        <v>45</v>
      </c>
      <c r="D49" s="65">
        <f ca="1">'Income Replacement Calculations'!$D50</f>
        <v>44</v>
      </c>
      <c r="E49" s="66">
        <f ca="1">'Income Replacement Calculations'!E50</f>
        <v>44</v>
      </c>
      <c r="F49" s="4"/>
      <c r="G49" s="67">
        <f ca="1">'Income Replacement Calculations'!CV50*12</f>
        <v>0</v>
      </c>
      <c r="H49" s="68">
        <f ca="1">IF('Income Replacement Calculations'!BV50=0,'Income Replacement Calculations'!BU50*12,'Income Replacement Calculations'!BV50*12)</f>
        <v>0</v>
      </c>
      <c r="I49" s="69">
        <f ca="1">IF('Income Replacement Calculations'!CA50=0,'Income Replacement Calculations'!BZ50*12,'Income Replacement Calculations'!CA50*12)</f>
        <v>0</v>
      </c>
      <c r="J49" s="69">
        <f ca="1">IF('Income Replacement Calculations'!CF50=0,'Income Replacement Calculations'!CE50*12,'Income Replacement Calculations'!CF50*12)</f>
        <v>0</v>
      </c>
      <c r="K49" s="69">
        <f ca="1">IF('Income Replacement Calculations'!CK50=0,'Income Replacement Calculations'!CJ50*12,'Income Replacement Calculations'!CK50*12)</f>
        <v>0</v>
      </c>
      <c r="L49" s="69">
        <f ca="1">IF('Income Replacement Calculations'!CP50=0,'Income Replacement Calculations'!CO50*12,'Income Replacement Calculations'!CP50*12)</f>
        <v>0</v>
      </c>
      <c r="M49" s="72">
        <f t="shared" ca="1" si="1"/>
        <v>0</v>
      </c>
      <c r="N49" s="4"/>
      <c r="O49" s="71">
        <f ca="1">IF('Income Replacement Calculations'!AB50=0,'Income Replacement Calculations'!AA50*12,'Income Replacement Calculations'!AB50*12)</f>
        <v>0</v>
      </c>
      <c r="P49" s="69">
        <f ca="1">IF('Income Replacement Calculations'!AF50=0,'Income Replacement Calculations'!AE50*12,'Income Replacement Calculations'!AF50*12)</f>
        <v>0</v>
      </c>
      <c r="Q49" s="69">
        <f ca="1">IF('Income Replacement Calculations'!AQ50=0,'Income Replacement Calculations'!AP50*12,'Income Replacement Calculations'!AQ50*12)</f>
        <v>0</v>
      </c>
      <c r="R49" s="69">
        <f ca="1">IF('Income Replacement Calculations'!AV50=0,'Income Replacement Calculations'!AU50*12,'Income Replacement Calculations'!AV50*12)</f>
        <v>0</v>
      </c>
      <c r="S49" s="69">
        <f ca="1">IF('Income Replacement Calculations'!BA50=0,'Income Replacement Calculations'!AZ50*12,'Income Replacement Calculations'!BA50*12)</f>
        <v>0</v>
      </c>
      <c r="T49" s="69">
        <f ca="1">IF('Income Replacement Calculations'!BF50=0,'Income Replacement Calculations'!BE50*12,'Income Replacement Calculations'!BF50*12)</f>
        <v>0</v>
      </c>
      <c r="U49" s="69">
        <f ca="1">IF('Income Replacement Calculations'!BK50=0,'Income Replacement Calculations'!BJ50*12,'Income Replacement Calculations'!BK50*12)</f>
        <v>0</v>
      </c>
      <c r="V49" s="72">
        <f t="shared" ca="1" si="2"/>
        <v>0</v>
      </c>
      <c r="W49" s="4"/>
      <c r="X49" s="71">
        <f t="shared" ca="1" si="3"/>
        <v>0</v>
      </c>
      <c r="Y49" s="72">
        <f t="shared" ca="1" si="12"/>
        <v>0</v>
      </c>
      <c r="Z49" s="4"/>
      <c r="AA49" s="63">
        <f t="shared" ca="1" si="4"/>
        <v>44</v>
      </c>
      <c r="AB49" s="81">
        <f t="shared" si="5"/>
        <v>45</v>
      </c>
      <c r="AC49" s="74">
        <f ca="1">'Income Replacement Calculations'!$D50</f>
        <v>44</v>
      </c>
      <c r="AD49" s="66">
        <f t="shared" ca="1" si="6"/>
        <v>44</v>
      </c>
      <c r="AE49" s="4"/>
      <c r="AF49" s="76">
        <f ca="1">SUM('Income Replacement Calculations'!$DA$50:$DA$80)</f>
        <v>0</v>
      </c>
      <c r="AG49" s="77">
        <f ca="1">'Lump Sum Projectors'!BR50</f>
        <v>0</v>
      </c>
      <c r="AH49" s="78">
        <f t="shared" ca="1" si="7"/>
        <v>0</v>
      </c>
      <c r="AI49" s="68">
        <f ca="1">'Lump Sum Projectors'!AS127</f>
        <v>0</v>
      </c>
      <c r="AJ49" s="79">
        <f t="shared" ca="1" si="8"/>
        <v>0</v>
      </c>
      <c r="AK49" s="4"/>
      <c r="AL49" s="80">
        <f t="shared" ca="1" si="9"/>
        <v>0</v>
      </c>
      <c r="AM49" s="82">
        <f t="shared" ca="1" si="11"/>
        <v>0</v>
      </c>
    </row>
    <row r="50" spans="2:39" ht="15" customHeight="1">
      <c r="B50" s="63">
        <f ca="1">'Income Replacement Calculations'!B51</f>
        <v>45</v>
      </c>
      <c r="C50" s="64">
        <f t="shared" si="10"/>
        <v>46</v>
      </c>
      <c r="D50" s="65">
        <f ca="1">'Income Replacement Calculations'!$D51</f>
        <v>45</v>
      </c>
      <c r="E50" s="66">
        <f ca="1">'Income Replacement Calculations'!E51</f>
        <v>45</v>
      </c>
      <c r="F50" s="4"/>
      <c r="G50" s="67">
        <f ca="1">'Income Replacement Calculations'!CV51*12</f>
        <v>0</v>
      </c>
      <c r="H50" s="68">
        <f ca="1">IF('Income Replacement Calculations'!BV51=0,'Income Replacement Calculations'!BU51*12,'Income Replacement Calculations'!BV51*12)</f>
        <v>0</v>
      </c>
      <c r="I50" s="69">
        <f ca="1">IF('Income Replacement Calculations'!CA51=0,'Income Replacement Calculations'!BZ51*12,'Income Replacement Calculations'!CA51*12)</f>
        <v>0</v>
      </c>
      <c r="J50" s="69">
        <f ca="1">IF('Income Replacement Calculations'!CF51=0,'Income Replacement Calculations'!CE51*12,'Income Replacement Calculations'!CF51*12)</f>
        <v>0</v>
      </c>
      <c r="K50" s="69">
        <f ca="1">IF('Income Replacement Calculations'!CK51=0,'Income Replacement Calculations'!CJ51*12,'Income Replacement Calculations'!CK51*12)</f>
        <v>0</v>
      </c>
      <c r="L50" s="69">
        <f ca="1">IF('Income Replacement Calculations'!CP51=0,'Income Replacement Calculations'!CO51*12,'Income Replacement Calculations'!CP51*12)</f>
        <v>0</v>
      </c>
      <c r="M50" s="72">
        <f t="shared" ca="1" si="1"/>
        <v>0</v>
      </c>
      <c r="N50" s="4"/>
      <c r="O50" s="71">
        <f ca="1">IF('Income Replacement Calculations'!AB51=0,'Income Replacement Calculations'!AA51*12,'Income Replacement Calculations'!AB51*12)</f>
        <v>0</v>
      </c>
      <c r="P50" s="69">
        <f ca="1">IF('Income Replacement Calculations'!AF51=0,'Income Replacement Calculations'!AE51*12,'Income Replacement Calculations'!AF51*12)</f>
        <v>0</v>
      </c>
      <c r="Q50" s="69">
        <f ca="1">IF('Income Replacement Calculations'!AQ51=0,'Income Replacement Calculations'!AP51*12,'Income Replacement Calculations'!AQ51*12)</f>
        <v>0</v>
      </c>
      <c r="R50" s="69">
        <f ca="1">IF('Income Replacement Calculations'!AV51=0,'Income Replacement Calculations'!AU51*12,'Income Replacement Calculations'!AV51*12)</f>
        <v>0</v>
      </c>
      <c r="S50" s="69">
        <f ca="1">IF('Income Replacement Calculations'!BA51=0,'Income Replacement Calculations'!AZ51*12,'Income Replacement Calculations'!BA51*12)</f>
        <v>0</v>
      </c>
      <c r="T50" s="69">
        <f ca="1">IF('Income Replacement Calculations'!BF51=0,'Income Replacement Calculations'!BE51*12,'Income Replacement Calculations'!BF51*12)</f>
        <v>0</v>
      </c>
      <c r="U50" s="69">
        <f ca="1">IF('Income Replacement Calculations'!BK51=0,'Income Replacement Calculations'!BJ51*12,'Income Replacement Calculations'!BK51*12)</f>
        <v>0</v>
      </c>
      <c r="V50" s="72">
        <f t="shared" ca="1" si="2"/>
        <v>0</v>
      </c>
      <c r="W50" s="4"/>
      <c r="X50" s="71">
        <f t="shared" ca="1" si="3"/>
        <v>0</v>
      </c>
      <c r="Y50" s="72">
        <f t="shared" ca="1" si="12"/>
        <v>0</v>
      </c>
      <c r="Z50" s="4"/>
      <c r="AA50" s="63">
        <f t="shared" ca="1" si="4"/>
        <v>45</v>
      </c>
      <c r="AB50" s="81">
        <f t="shared" si="5"/>
        <v>46</v>
      </c>
      <c r="AC50" s="74">
        <f ca="1">'Income Replacement Calculations'!$D51</f>
        <v>45</v>
      </c>
      <c r="AD50" s="66">
        <f t="shared" ca="1" si="6"/>
        <v>45</v>
      </c>
      <c r="AE50" s="4"/>
      <c r="AF50" s="76">
        <f ca="1">SUM('Income Replacement Calculations'!$DA$51:$DA$80)</f>
        <v>0</v>
      </c>
      <c r="AG50" s="77">
        <f ca="1">'Lump Sum Projectors'!BR51</f>
        <v>0</v>
      </c>
      <c r="AH50" s="78">
        <f t="shared" ca="1" si="7"/>
        <v>0</v>
      </c>
      <c r="AI50" s="68">
        <f ca="1">'Lump Sum Projectors'!AS128</f>
        <v>0</v>
      </c>
      <c r="AJ50" s="79">
        <f t="shared" ca="1" si="8"/>
        <v>0</v>
      </c>
      <c r="AK50" s="4"/>
      <c r="AL50" s="80">
        <f t="shared" ca="1" si="9"/>
        <v>0</v>
      </c>
      <c r="AM50" s="82">
        <f t="shared" ca="1" si="11"/>
        <v>0</v>
      </c>
    </row>
    <row r="51" spans="2:39" ht="15" customHeight="1">
      <c r="B51" s="63">
        <f ca="1">'Income Replacement Calculations'!B52</f>
        <v>46</v>
      </c>
      <c r="C51" s="64">
        <f t="shared" si="10"/>
        <v>47</v>
      </c>
      <c r="D51" s="65">
        <f ca="1">'Income Replacement Calculations'!$D52</f>
        <v>46</v>
      </c>
      <c r="E51" s="66">
        <f ca="1">'Income Replacement Calculations'!E52</f>
        <v>46</v>
      </c>
      <c r="F51" s="4"/>
      <c r="G51" s="67">
        <f ca="1">'Income Replacement Calculations'!CV52*12</f>
        <v>0</v>
      </c>
      <c r="H51" s="68">
        <f ca="1">IF('Income Replacement Calculations'!BV52=0,'Income Replacement Calculations'!BU52*12,'Income Replacement Calculations'!BV52*12)</f>
        <v>0</v>
      </c>
      <c r="I51" s="69">
        <f ca="1">IF('Income Replacement Calculations'!CA52=0,'Income Replacement Calculations'!BZ52*12,'Income Replacement Calculations'!CA52*12)</f>
        <v>0</v>
      </c>
      <c r="J51" s="69">
        <f ca="1">IF('Income Replacement Calculations'!CF52=0,'Income Replacement Calculations'!CE52*12,'Income Replacement Calculations'!CF52*12)</f>
        <v>0</v>
      </c>
      <c r="K51" s="69">
        <f ca="1">IF('Income Replacement Calculations'!CK52=0,'Income Replacement Calculations'!CJ52*12,'Income Replacement Calculations'!CK52*12)</f>
        <v>0</v>
      </c>
      <c r="L51" s="69">
        <f ca="1">IF('Income Replacement Calculations'!CP52=0,'Income Replacement Calculations'!CO52*12,'Income Replacement Calculations'!CP52*12)</f>
        <v>0</v>
      </c>
      <c r="M51" s="72">
        <f t="shared" ca="1" si="1"/>
        <v>0</v>
      </c>
      <c r="N51" s="4"/>
      <c r="O51" s="71">
        <f ca="1">IF('Income Replacement Calculations'!AB52=0,'Income Replacement Calculations'!AA52*12,'Income Replacement Calculations'!AB52*12)</f>
        <v>0</v>
      </c>
      <c r="P51" s="69">
        <f ca="1">IF('Income Replacement Calculations'!AF52=0,'Income Replacement Calculations'!AE52*12,'Income Replacement Calculations'!AF52*12)</f>
        <v>0</v>
      </c>
      <c r="Q51" s="69">
        <f ca="1">IF('Income Replacement Calculations'!AQ52=0,'Income Replacement Calculations'!AP52*12,'Income Replacement Calculations'!AQ52*12)</f>
        <v>0</v>
      </c>
      <c r="R51" s="69">
        <f ca="1">IF('Income Replacement Calculations'!AV52=0,'Income Replacement Calculations'!AU52*12,'Income Replacement Calculations'!AV52*12)</f>
        <v>0</v>
      </c>
      <c r="S51" s="69">
        <f ca="1">IF('Income Replacement Calculations'!BA52=0,'Income Replacement Calculations'!AZ52*12,'Income Replacement Calculations'!BA52*12)</f>
        <v>0</v>
      </c>
      <c r="T51" s="69">
        <f ca="1">IF('Income Replacement Calculations'!BF52=0,'Income Replacement Calculations'!BE52*12,'Income Replacement Calculations'!BF52*12)</f>
        <v>0</v>
      </c>
      <c r="U51" s="69">
        <f ca="1">IF('Income Replacement Calculations'!BK52=0,'Income Replacement Calculations'!BJ52*12,'Income Replacement Calculations'!BK52*12)</f>
        <v>0</v>
      </c>
      <c r="V51" s="72">
        <f t="shared" ca="1" si="2"/>
        <v>0</v>
      </c>
      <c r="W51" s="4"/>
      <c r="X51" s="71">
        <f t="shared" ca="1" si="3"/>
        <v>0</v>
      </c>
      <c r="Y51" s="72">
        <f t="shared" ca="1" si="12"/>
        <v>0</v>
      </c>
      <c r="Z51" s="4"/>
      <c r="AA51" s="63">
        <f t="shared" ca="1" si="4"/>
        <v>46</v>
      </c>
      <c r="AB51" s="81">
        <f t="shared" si="5"/>
        <v>47</v>
      </c>
      <c r="AC51" s="74">
        <f ca="1">'Income Replacement Calculations'!$D52</f>
        <v>46</v>
      </c>
      <c r="AD51" s="66">
        <f t="shared" ca="1" si="6"/>
        <v>46</v>
      </c>
      <c r="AE51" s="4"/>
      <c r="AF51" s="76">
        <f ca="1">SUM('Income Replacement Calculations'!$DA$52:$DA$80)</f>
        <v>0</v>
      </c>
      <c r="AG51" s="77">
        <f ca="1">'Lump Sum Projectors'!BR52</f>
        <v>0</v>
      </c>
      <c r="AH51" s="78">
        <f t="shared" ca="1" si="7"/>
        <v>0</v>
      </c>
      <c r="AI51" s="68">
        <f ca="1">'Lump Sum Projectors'!AS129</f>
        <v>0</v>
      </c>
      <c r="AJ51" s="79">
        <f t="shared" ca="1" si="8"/>
        <v>0</v>
      </c>
      <c r="AK51" s="4"/>
      <c r="AL51" s="80">
        <f t="shared" ca="1" si="9"/>
        <v>0</v>
      </c>
      <c r="AM51" s="82">
        <f t="shared" ca="1" si="11"/>
        <v>0</v>
      </c>
    </row>
    <row r="52" spans="2:39" ht="15" customHeight="1">
      <c r="B52" s="63">
        <f ca="1">'Income Replacement Calculations'!B53</f>
        <v>47</v>
      </c>
      <c r="C52" s="64">
        <f t="shared" si="10"/>
        <v>48</v>
      </c>
      <c r="D52" s="65">
        <f ca="1">'Income Replacement Calculations'!$D53</f>
        <v>47</v>
      </c>
      <c r="E52" s="66">
        <f ca="1">'Income Replacement Calculations'!E53</f>
        <v>47</v>
      </c>
      <c r="F52" s="4"/>
      <c r="G52" s="67">
        <f ca="1">'Income Replacement Calculations'!CV53*12</f>
        <v>0</v>
      </c>
      <c r="H52" s="68">
        <f ca="1">IF('Income Replacement Calculations'!BV53=0,'Income Replacement Calculations'!BU53*12,'Income Replacement Calculations'!BV53*12)</f>
        <v>0</v>
      </c>
      <c r="I52" s="69">
        <f ca="1">IF('Income Replacement Calculations'!CA53=0,'Income Replacement Calculations'!BZ53*12,'Income Replacement Calculations'!CA53*12)</f>
        <v>0</v>
      </c>
      <c r="J52" s="69">
        <f ca="1">IF('Income Replacement Calculations'!CF53=0,'Income Replacement Calculations'!CE53*12,'Income Replacement Calculations'!CF53*12)</f>
        <v>0</v>
      </c>
      <c r="K52" s="69">
        <f ca="1">IF('Income Replacement Calculations'!CK53=0,'Income Replacement Calculations'!CJ53*12,'Income Replacement Calculations'!CK53*12)</f>
        <v>0</v>
      </c>
      <c r="L52" s="69">
        <f ca="1">IF('Income Replacement Calculations'!CP53=0,'Income Replacement Calculations'!CO53*12,'Income Replacement Calculations'!CP53*12)</f>
        <v>0</v>
      </c>
      <c r="M52" s="72">
        <f t="shared" ca="1" si="1"/>
        <v>0</v>
      </c>
      <c r="N52" s="4"/>
      <c r="O52" s="71">
        <f ca="1">IF('Income Replacement Calculations'!AB53=0,'Income Replacement Calculations'!AA53*12,'Income Replacement Calculations'!AB53*12)</f>
        <v>0</v>
      </c>
      <c r="P52" s="69">
        <f ca="1">IF('Income Replacement Calculations'!AF53=0,'Income Replacement Calculations'!AE53*12,'Income Replacement Calculations'!AF53*12)</f>
        <v>0</v>
      </c>
      <c r="Q52" s="69">
        <f ca="1">IF('Income Replacement Calculations'!AQ53=0,'Income Replacement Calculations'!AP53*12,'Income Replacement Calculations'!AQ53*12)</f>
        <v>0</v>
      </c>
      <c r="R52" s="69">
        <f ca="1">IF('Income Replacement Calculations'!AV53=0,'Income Replacement Calculations'!AU53*12,'Income Replacement Calculations'!AV53*12)</f>
        <v>0</v>
      </c>
      <c r="S52" s="69">
        <f ca="1">IF('Income Replacement Calculations'!BA53=0,'Income Replacement Calculations'!AZ53*12,'Income Replacement Calculations'!BA53*12)</f>
        <v>0</v>
      </c>
      <c r="T52" s="69">
        <f ca="1">IF('Income Replacement Calculations'!BF53=0,'Income Replacement Calculations'!BE53*12,'Income Replacement Calculations'!BF53*12)</f>
        <v>0</v>
      </c>
      <c r="U52" s="69">
        <f ca="1">IF('Income Replacement Calculations'!BK53=0,'Income Replacement Calculations'!BJ53*12,'Income Replacement Calculations'!BK53*12)</f>
        <v>0</v>
      </c>
      <c r="V52" s="72">
        <f t="shared" ca="1" si="2"/>
        <v>0</v>
      </c>
      <c r="W52" s="4"/>
      <c r="X52" s="71">
        <f t="shared" ca="1" si="3"/>
        <v>0</v>
      </c>
      <c r="Y52" s="72">
        <f t="shared" ca="1" si="12"/>
        <v>0</v>
      </c>
      <c r="Z52" s="4"/>
      <c r="AA52" s="63">
        <f t="shared" ca="1" si="4"/>
        <v>47</v>
      </c>
      <c r="AB52" s="81">
        <f t="shared" si="5"/>
        <v>48</v>
      </c>
      <c r="AC52" s="74">
        <f ca="1">'Income Replacement Calculations'!$D53</f>
        <v>47</v>
      </c>
      <c r="AD52" s="66">
        <f t="shared" ca="1" si="6"/>
        <v>47</v>
      </c>
      <c r="AE52" s="4"/>
      <c r="AF52" s="76">
        <f ca="1">SUM('Income Replacement Calculations'!$DA$53:$DA$80)</f>
        <v>0</v>
      </c>
      <c r="AG52" s="77">
        <f ca="1">'Lump Sum Projectors'!BR53</f>
        <v>0</v>
      </c>
      <c r="AH52" s="78">
        <f t="shared" ca="1" si="7"/>
        <v>0</v>
      </c>
      <c r="AI52" s="68">
        <f ca="1">'Lump Sum Projectors'!AS130</f>
        <v>0</v>
      </c>
      <c r="AJ52" s="79">
        <f t="shared" ca="1" si="8"/>
        <v>0</v>
      </c>
      <c r="AK52" s="4"/>
      <c r="AL52" s="80">
        <f t="shared" ca="1" si="9"/>
        <v>0</v>
      </c>
      <c r="AM52" s="82">
        <f t="shared" ca="1" si="11"/>
        <v>0</v>
      </c>
    </row>
    <row r="53" spans="2:39" ht="15" customHeight="1">
      <c r="B53" s="63">
        <f ca="1">'Income Replacement Calculations'!B54</f>
        <v>48</v>
      </c>
      <c r="C53" s="64">
        <f t="shared" si="10"/>
        <v>49</v>
      </c>
      <c r="D53" s="65">
        <f ca="1">'Income Replacement Calculations'!$D54</f>
        <v>48</v>
      </c>
      <c r="E53" s="66">
        <f ca="1">'Income Replacement Calculations'!E54</f>
        <v>48</v>
      </c>
      <c r="F53" s="4"/>
      <c r="G53" s="67">
        <f ca="1">'Income Replacement Calculations'!CV54*12</f>
        <v>0</v>
      </c>
      <c r="H53" s="68">
        <f ca="1">IF('Income Replacement Calculations'!BV54=0,'Income Replacement Calculations'!BU54*12,'Income Replacement Calculations'!BV54*12)</f>
        <v>0</v>
      </c>
      <c r="I53" s="69">
        <f ca="1">IF('Income Replacement Calculations'!CA54=0,'Income Replacement Calculations'!BZ54*12,'Income Replacement Calculations'!CA54*12)</f>
        <v>0</v>
      </c>
      <c r="J53" s="69">
        <f ca="1">IF('Income Replacement Calculations'!CF54=0,'Income Replacement Calculations'!CE54*12,'Income Replacement Calculations'!CF54*12)</f>
        <v>0</v>
      </c>
      <c r="K53" s="69">
        <f ca="1">IF('Income Replacement Calculations'!CK54=0,'Income Replacement Calculations'!CJ54*12,'Income Replacement Calculations'!CK54*12)</f>
        <v>0</v>
      </c>
      <c r="L53" s="69">
        <f ca="1">IF('Income Replacement Calculations'!CP54=0,'Income Replacement Calculations'!CO54*12,'Income Replacement Calculations'!CP54*12)</f>
        <v>0</v>
      </c>
      <c r="M53" s="72">
        <f t="shared" ca="1" si="1"/>
        <v>0</v>
      </c>
      <c r="N53" s="4"/>
      <c r="O53" s="71">
        <f ca="1">IF('Income Replacement Calculations'!AB54=0,'Income Replacement Calculations'!AA54*12,'Income Replacement Calculations'!AB54*12)</f>
        <v>0</v>
      </c>
      <c r="P53" s="69">
        <f ca="1">IF('Income Replacement Calculations'!AF54=0,'Income Replacement Calculations'!AE54*12,'Income Replacement Calculations'!AF54*12)</f>
        <v>0</v>
      </c>
      <c r="Q53" s="69">
        <f ca="1">IF('Income Replacement Calculations'!AQ54=0,'Income Replacement Calculations'!AP54*12,'Income Replacement Calculations'!AQ54*12)</f>
        <v>0</v>
      </c>
      <c r="R53" s="69">
        <f ca="1">IF('Income Replacement Calculations'!AV54=0,'Income Replacement Calculations'!AU54*12,'Income Replacement Calculations'!AV54*12)</f>
        <v>0</v>
      </c>
      <c r="S53" s="69">
        <f ca="1">IF('Income Replacement Calculations'!BA54=0,'Income Replacement Calculations'!AZ54*12,'Income Replacement Calculations'!BA54*12)</f>
        <v>0</v>
      </c>
      <c r="T53" s="69">
        <f ca="1">IF('Income Replacement Calculations'!BF54=0,'Income Replacement Calculations'!BE54*12,'Income Replacement Calculations'!BF54*12)</f>
        <v>0</v>
      </c>
      <c r="U53" s="69">
        <f ca="1">IF('Income Replacement Calculations'!BK54=0,'Income Replacement Calculations'!BJ54*12,'Income Replacement Calculations'!BK54*12)</f>
        <v>0</v>
      </c>
      <c r="V53" s="72">
        <f t="shared" ca="1" si="2"/>
        <v>0</v>
      </c>
      <c r="W53" s="4"/>
      <c r="X53" s="71">
        <f t="shared" ca="1" si="3"/>
        <v>0</v>
      </c>
      <c r="Y53" s="72">
        <f t="shared" ca="1" si="12"/>
        <v>0</v>
      </c>
      <c r="Z53" s="4"/>
      <c r="AA53" s="63">
        <f t="shared" ca="1" si="4"/>
        <v>48</v>
      </c>
      <c r="AB53" s="81">
        <f t="shared" si="5"/>
        <v>49</v>
      </c>
      <c r="AC53" s="74">
        <f ca="1">'Income Replacement Calculations'!$D54</f>
        <v>48</v>
      </c>
      <c r="AD53" s="66">
        <f t="shared" ca="1" si="6"/>
        <v>48</v>
      </c>
      <c r="AE53" s="4"/>
      <c r="AF53" s="76">
        <f ca="1">SUM('Income Replacement Calculations'!$DA$54:$DA$80)</f>
        <v>0</v>
      </c>
      <c r="AG53" s="77">
        <f ca="1">'Lump Sum Projectors'!BR54</f>
        <v>0</v>
      </c>
      <c r="AH53" s="78">
        <f t="shared" ca="1" si="7"/>
        <v>0</v>
      </c>
      <c r="AI53" s="68">
        <f ca="1">'Lump Sum Projectors'!AS131</f>
        <v>0</v>
      </c>
      <c r="AJ53" s="79">
        <f t="shared" ca="1" si="8"/>
        <v>0</v>
      </c>
      <c r="AK53" s="4"/>
      <c r="AL53" s="80">
        <f t="shared" ca="1" si="9"/>
        <v>0</v>
      </c>
      <c r="AM53" s="82">
        <f t="shared" ca="1" si="11"/>
        <v>0</v>
      </c>
    </row>
    <row r="54" spans="2:39" ht="15" customHeight="1">
      <c r="B54" s="63">
        <f ca="1">'Income Replacement Calculations'!B55</f>
        <v>49</v>
      </c>
      <c r="C54" s="64">
        <f t="shared" si="10"/>
        <v>50</v>
      </c>
      <c r="D54" s="65">
        <f ca="1">'Income Replacement Calculations'!$D55</f>
        <v>49</v>
      </c>
      <c r="E54" s="66">
        <f ca="1">'Income Replacement Calculations'!E55</f>
        <v>49</v>
      </c>
      <c r="F54" s="4"/>
      <c r="G54" s="67">
        <f ca="1">'Income Replacement Calculations'!CV55*12</f>
        <v>0</v>
      </c>
      <c r="H54" s="68">
        <f ca="1">IF('Income Replacement Calculations'!BV55=0,'Income Replacement Calculations'!BU55*12,'Income Replacement Calculations'!BV55*12)</f>
        <v>0</v>
      </c>
      <c r="I54" s="69">
        <f ca="1">IF('Income Replacement Calculations'!CA55=0,'Income Replacement Calculations'!BZ55*12,'Income Replacement Calculations'!CA55*12)</f>
        <v>0</v>
      </c>
      <c r="J54" s="69">
        <f ca="1">IF('Income Replacement Calculations'!CF55=0,'Income Replacement Calculations'!CE55*12,'Income Replacement Calculations'!CF55*12)</f>
        <v>0</v>
      </c>
      <c r="K54" s="69">
        <f ca="1">IF('Income Replacement Calculations'!CK55=0,'Income Replacement Calculations'!CJ55*12,'Income Replacement Calculations'!CK55*12)</f>
        <v>0</v>
      </c>
      <c r="L54" s="69">
        <f ca="1">IF('Income Replacement Calculations'!CP55=0,'Income Replacement Calculations'!CO55*12,'Income Replacement Calculations'!CP55*12)</f>
        <v>0</v>
      </c>
      <c r="M54" s="72">
        <f t="shared" ca="1" si="1"/>
        <v>0</v>
      </c>
      <c r="N54" s="4"/>
      <c r="O54" s="71">
        <f ca="1">IF('Income Replacement Calculations'!AB55=0,'Income Replacement Calculations'!AA55*12,'Income Replacement Calculations'!AB55*12)</f>
        <v>0</v>
      </c>
      <c r="P54" s="69">
        <f ca="1">IF('Income Replacement Calculations'!AF55=0,'Income Replacement Calculations'!AE55*12,'Income Replacement Calculations'!AF55*12)</f>
        <v>0</v>
      </c>
      <c r="Q54" s="69">
        <f ca="1">IF('Income Replacement Calculations'!AQ55=0,'Income Replacement Calculations'!AP55*12,'Income Replacement Calculations'!AQ55*12)</f>
        <v>0</v>
      </c>
      <c r="R54" s="69">
        <f ca="1">IF('Income Replacement Calculations'!AV55=0,'Income Replacement Calculations'!AU55*12,'Income Replacement Calculations'!AV55*12)</f>
        <v>0</v>
      </c>
      <c r="S54" s="69">
        <f ca="1">IF('Income Replacement Calculations'!BA55=0,'Income Replacement Calculations'!AZ55*12,'Income Replacement Calculations'!BA55*12)</f>
        <v>0</v>
      </c>
      <c r="T54" s="69">
        <f ca="1">IF('Income Replacement Calculations'!BF55=0,'Income Replacement Calculations'!BE55*12,'Income Replacement Calculations'!BF55*12)</f>
        <v>0</v>
      </c>
      <c r="U54" s="69">
        <f ca="1">IF('Income Replacement Calculations'!BK55=0,'Income Replacement Calculations'!BJ55*12,'Income Replacement Calculations'!BK55*12)</f>
        <v>0</v>
      </c>
      <c r="V54" s="72">
        <f t="shared" ca="1" si="2"/>
        <v>0</v>
      </c>
      <c r="W54" s="4"/>
      <c r="X54" s="71">
        <f t="shared" ca="1" si="3"/>
        <v>0</v>
      </c>
      <c r="Y54" s="72">
        <f t="shared" ca="1" si="12"/>
        <v>0</v>
      </c>
      <c r="Z54" s="4"/>
      <c r="AA54" s="63">
        <f t="shared" ca="1" si="4"/>
        <v>49</v>
      </c>
      <c r="AB54" s="81">
        <f t="shared" si="5"/>
        <v>50</v>
      </c>
      <c r="AC54" s="74">
        <f ca="1">'Income Replacement Calculations'!$D55</f>
        <v>49</v>
      </c>
      <c r="AD54" s="66">
        <f t="shared" ca="1" si="6"/>
        <v>49</v>
      </c>
      <c r="AE54" s="4"/>
      <c r="AF54" s="76">
        <f ca="1">SUM('Income Replacement Calculations'!$DA$55:$DA$80)</f>
        <v>0</v>
      </c>
      <c r="AG54" s="77">
        <f ca="1">'Lump Sum Projectors'!BR55</f>
        <v>0</v>
      </c>
      <c r="AH54" s="78">
        <f t="shared" ca="1" si="7"/>
        <v>0</v>
      </c>
      <c r="AI54" s="68">
        <f ca="1">'Lump Sum Projectors'!AS132</f>
        <v>0</v>
      </c>
      <c r="AJ54" s="79">
        <f t="shared" ca="1" si="8"/>
        <v>0</v>
      </c>
      <c r="AK54" s="4"/>
      <c r="AL54" s="80">
        <f t="shared" ca="1" si="9"/>
        <v>0</v>
      </c>
      <c r="AM54" s="82">
        <f t="shared" ca="1" si="11"/>
        <v>0</v>
      </c>
    </row>
    <row r="55" spans="2:39" ht="15" customHeight="1">
      <c r="B55" s="63">
        <f ca="1">'Income Replacement Calculations'!B56</f>
        <v>50</v>
      </c>
      <c r="C55" s="64">
        <f t="shared" si="10"/>
        <v>51</v>
      </c>
      <c r="D55" s="65">
        <f ca="1">'Income Replacement Calculations'!$D56</f>
        <v>50</v>
      </c>
      <c r="E55" s="66">
        <f ca="1">'Income Replacement Calculations'!E56</f>
        <v>50</v>
      </c>
      <c r="F55" s="4"/>
      <c r="G55" s="67">
        <f ca="1">'Income Replacement Calculations'!CV56*12</f>
        <v>0</v>
      </c>
      <c r="H55" s="68">
        <f ca="1">IF('Income Replacement Calculations'!BV56=0,'Income Replacement Calculations'!BU56*12,'Income Replacement Calculations'!BV56*12)</f>
        <v>0</v>
      </c>
      <c r="I55" s="69">
        <f ca="1">IF('Income Replacement Calculations'!CA56=0,'Income Replacement Calculations'!BZ56*12,'Income Replacement Calculations'!CA56*12)</f>
        <v>0</v>
      </c>
      <c r="J55" s="69">
        <f ca="1">IF('Income Replacement Calculations'!CF56=0,'Income Replacement Calculations'!CE56*12,'Income Replacement Calculations'!CF56*12)</f>
        <v>0</v>
      </c>
      <c r="K55" s="69">
        <f ca="1">IF('Income Replacement Calculations'!CK56=0,'Income Replacement Calculations'!CJ56*12,'Income Replacement Calculations'!CK56*12)</f>
        <v>0</v>
      </c>
      <c r="L55" s="69">
        <f ca="1">IF('Income Replacement Calculations'!CP56=0,'Income Replacement Calculations'!CO56*12,'Income Replacement Calculations'!CP56*12)</f>
        <v>0</v>
      </c>
      <c r="M55" s="72">
        <f t="shared" ca="1" si="1"/>
        <v>0</v>
      </c>
      <c r="N55" s="4"/>
      <c r="O55" s="71">
        <f ca="1">IF('Income Replacement Calculations'!AB56=0,'Income Replacement Calculations'!AA56*12,'Income Replacement Calculations'!AB56*12)</f>
        <v>0</v>
      </c>
      <c r="P55" s="69">
        <f ca="1">IF('Income Replacement Calculations'!AF56=0,'Income Replacement Calculations'!AE56*12,'Income Replacement Calculations'!AF56*12)</f>
        <v>0</v>
      </c>
      <c r="Q55" s="69">
        <f ca="1">IF('Income Replacement Calculations'!AQ56=0,'Income Replacement Calculations'!AP56*12,'Income Replacement Calculations'!AQ56*12)</f>
        <v>0</v>
      </c>
      <c r="R55" s="69">
        <f ca="1">IF('Income Replacement Calculations'!AV56=0,'Income Replacement Calculations'!AU56*12,'Income Replacement Calculations'!AV56*12)</f>
        <v>0</v>
      </c>
      <c r="S55" s="69">
        <f ca="1">IF('Income Replacement Calculations'!BA56=0,'Income Replacement Calculations'!AZ56*12,'Income Replacement Calculations'!BA56*12)</f>
        <v>0</v>
      </c>
      <c r="T55" s="69">
        <f ca="1">IF('Income Replacement Calculations'!BF56=0,'Income Replacement Calculations'!BE56*12,'Income Replacement Calculations'!BF56*12)</f>
        <v>0</v>
      </c>
      <c r="U55" s="69">
        <f ca="1">IF('Income Replacement Calculations'!BK56=0,'Income Replacement Calculations'!BJ56*12,'Income Replacement Calculations'!BK56*12)</f>
        <v>0</v>
      </c>
      <c r="V55" s="72">
        <f t="shared" ca="1" si="2"/>
        <v>0</v>
      </c>
      <c r="W55" s="4"/>
      <c r="X55" s="71">
        <f t="shared" ca="1" si="3"/>
        <v>0</v>
      </c>
      <c r="Y55" s="72">
        <f t="shared" ca="1" si="12"/>
        <v>0</v>
      </c>
      <c r="Z55" s="4"/>
      <c r="AA55" s="63">
        <f t="shared" ca="1" si="4"/>
        <v>50</v>
      </c>
      <c r="AB55" s="81">
        <f t="shared" si="5"/>
        <v>51</v>
      </c>
      <c r="AC55" s="74">
        <f ca="1">'Income Replacement Calculations'!$D56</f>
        <v>50</v>
      </c>
      <c r="AD55" s="66">
        <f t="shared" ca="1" si="6"/>
        <v>50</v>
      </c>
      <c r="AE55" s="4"/>
      <c r="AF55" s="76">
        <f ca="1">SUM('Income Replacement Calculations'!$DA$56:$DA$80)</f>
        <v>0</v>
      </c>
      <c r="AG55" s="77">
        <f ca="1">'Lump Sum Projectors'!BR56</f>
        <v>0</v>
      </c>
      <c r="AH55" s="78">
        <f t="shared" ca="1" si="7"/>
        <v>0</v>
      </c>
      <c r="AI55" s="68">
        <f ca="1">'Lump Sum Projectors'!AS133</f>
        <v>0</v>
      </c>
      <c r="AJ55" s="79">
        <f t="shared" ca="1" si="8"/>
        <v>0</v>
      </c>
      <c r="AK55" s="4"/>
      <c r="AL55" s="80">
        <f t="shared" ca="1" si="9"/>
        <v>0</v>
      </c>
      <c r="AM55" s="82">
        <f t="shared" ca="1" si="11"/>
        <v>0</v>
      </c>
    </row>
    <row r="56" spans="2:39" ht="15" customHeight="1">
      <c r="B56" s="63">
        <f ca="1">'Income Replacement Calculations'!B57</f>
        <v>51</v>
      </c>
      <c r="C56" s="64">
        <f t="shared" si="10"/>
        <v>52</v>
      </c>
      <c r="D56" s="65">
        <f ca="1">'Income Replacement Calculations'!$D57</f>
        <v>51</v>
      </c>
      <c r="E56" s="66">
        <f ca="1">'Income Replacement Calculations'!E57</f>
        <v>51</v>
      </c>
      <c r="F56" s="4"/>
      <c r="G56" s="67">
        <f ca="1">'Income Replacement Calculations'!CV57*12</f>
        <v>0</v>
      </c>
      <c r="H56" s="68">
        <f ca="1">IF('Income Replacement Calculations'!BV57=0,'Income Replacement Calculations'!BU57*12,'Income Replacement Calculations'!BV57*12)</f>
        <v>0</v>
      </c>
      <c r="I56" s="69">
        <f ca="1">IF('Income Replacement Calculations'!CA57=0,'Income Replacement Calculations'!BZ57*12,'Income Replacement Calculations'!CA57*12)</f>
        <v>0</v>
      </c>
      <c r="J56" s="69">
        <f ca="1">IF('Income Replacement Calculations'!CF57=0,'Income Replacement Calculations'!CE57*12,'Income Replacement Calculations'!CF57*12)</f>
        <v>0</v>
      </c>
      <c r="K56" s="69">
        <f ca="1">IF('Income Replacement Calculations'!CK57=0,'Income Replacement Calculations'!CJ57*12,'Income Replacement Calculations'!CK57*12)</f>
        <v>0</v>
      </c>
      <c r="L56" s="69">
        <f ca="1">IF('Income Replacement Calculations'!CP57=0,'Income Replacement Calculations'!CO57*12,'Income Replacement Calculations'!CP57*12)</f>
        <v>0</v>
      </c>
      <c r="M56" s="72">
        <f t="shared" ca="1" si="1"/>
        <v>0</v>
      </c>
      <c r="N56" s="4"/>
      <c r="O56" s="71">
        <f ca="1">IF('Income Replacement Calculations'!AB57=0,'Income Replacement Calculations'!AA57*12,'Income Replacement Calculations'!AB57*12)</f>
        <v>0</v>
      </c>
      <c r="P56" s="69">
        <f ca="1">IF('Income Replacement Calculations'!AF57=0,'Income Replacement Calculations'!AE57*12,'Income Replacement Calculations'!AF57*12)</f>
        <v>0</v>
      </c>
      <c r="Q56" s="69">
        <f ca="1">IF('Income Replacement Calculations'!AQ57=0,'Income Replacement Calculations'!AP57*12,'Income Replacement Calculations'!AQ57*12)</f>
        <v>0</v>
      </c>
      <c r="R56" s="69">
        <f ca="1">IF('Income Replacement Calculations'!AV57=0,'Income Replacement Calculations'!AU57*12,'Income Replacement Calculations'!AV57*12)</f>
        <v>0</v>
      </c>
      <c r="S56" s="69">
        <f ca="1">IF('Income Replacement Calculations'!BA57=0,'Income Replacement Calculations'!AZ57*12,'Income Replacement Calculations'!BA57*12)</f>
        <v>0</v>
      </c>
      <c r="T56" s="69">
        <f ca="1">IF('Income Replacement Calculations'!BF57=0,'Income Replacement Calculations'!BE57*12,'Income Replacement Calculations'!BF57*12)</f>
        <v>0</v>
      </c>
      <c r="U56" s="69">
        <f ca="1">IF('Income Replacement Calculations'!BK57=0,'Income Replacement Calculations'!BJ57*12,'Income Replacement Calculations'!BK57*12)</f>
        <v>0</v>
      </c>
      <c r="V56" s="72">
        <f t="shared" ca="1" si="2"/>
        <v>0</v>
      </c>
      <c r="W56" s="4"/>
      <c r="X56" s="71">
        <f t="shared" ca="1" si="3"/>
        <v>0</v>
      </c>
      <c r="Y56" s="72">
        <f t="shared" ca="1" si="12"/>
        <v>0</v>
      </c>
      <c r="Z56" s="4"/>
      <c r="AA56" s="63">
        <f t="shared" ca="1" si="4"/>
        <v>51</v>
      </c>
      <c r="AB56" s="81">
        <f t="shared" si="5"/>
        <v>52</v>
      </c>
      <c r="AC56" s="74">
        <f ca="1">'Income Replacement Calculations'!$D57</f>
        <v>51</v>
      </c>
      <c r="AD56" s="66">
        <f t="shared" ca="1" si="6"/>
        <v>51</v>
      </c>
      <c r="AE56" s="4"/>
      <c r="AF56" s="76">
        <f ca="1">SUM('Income Replacement Calculations'!$DA$57:$DA$80)</f>
        <v>0</v>
      </c>
      <c r="AG56" s="77">
        <f ca="1">'Lump Sum Projectors'!BR57</f>
        <v>0</v>
      </c>
      <c r="AH56" s="78">
        <f t="shared" ca="1" si="7"/>
        <v>0</v>
      </c>
      <c r="AI56" s="68">
        <f ca="1">'Lump Sum Projectors'!AS134</f>
        <v>0</v>
      </c>
      <c r="AJ56" s="79">
        <f t="shared" ca="1" si="8"/>
        <v>0</v>
      </c>
      <c r="AK56" s="4"/>
      <c r="AL56" s="80">
        <f t="shared" ca="1" si="9"/>
        <v>0</v>
      </c>
      <c r="AM56" s="82">
        <f t="shared" ca="1" si="11"/>
        <v>0</v>
      </c>
    </row>
    <row r="57" spans="2:39" ht="15" customHeight="1">
      <c r="B57" s="63">
        <f ca="1">'Income Replacement Calculations'!B58</f>
        <v>52</v>
      </c>
      <c r="C57" s="64">
        <f t="shared" si="10"/>
        <v>53</v>
      </c>
      <c r="D57" s="65">
        <f ca="1">'Income Replacement Calculations'!$D58</f>
        <v>52</v>
      </c>
      <c r="E57" s="66">
        <f ca="1">'Income Replacement Calculations'!E58</f>
        <v>52</v>
      </c>
      <c r="F57" s="4"/>
      <c r="G57" s="67">
        <f ca="1">'Income Replacement Calculations'!CV58*12</f>
        <v>0</v>
      </c>
      <c r="H57" s="68">
        <f ca="1">IF('Income Replacement Calculations'!BV58=0,'Income Replacement Calculations'!BU58*12,'Income Replacement Calculations'!BV58*12)</f>
        <v>0</v>
      </c>
      <c r="I57" s="69">
        <f ca="1">IF('Income Replacement Calculations'!CA58=0,'Income Replacement Calculations'!BZ58*12,'Income Replacement Calculations'!CA58*12)</f>
        <v>0</v>
      </c>
      <c r="J57" s="69">
        <f ca="1">IF('Income Replacement Calculations'!CF58=0,'Income Replacement Calculations'!CE58*12,'Income Replacement Calculations'!CF58*12)</f>
        <v>0</v>
      </c>
      <c r="K57" s="69">
        <f ca="1">IF('Income Replacement Calculations'!CK58=0,'Income Replacement Calculations'!CJ58*12,'Income Replacement Calculations'!CK58*12)</f>
        <v>0</v>
      </c>
      <c r="L57" s="69">
        <f ca="1">IF('Income Replacement Calculations'!CP58=0,'Income Replacement Calculations'!CO58*12,'Income Replacement Calculations'!CP58*12)</f>
        <v>0</v>
      </c>
      <c r="M57" s="72">
        <f t="shared" ca="1" si="1"/>
        <v>0</v>
      </c>
      <c r="N57" s="4"/>
      <c r="O57" s="71">
        <f ca="1">IF('Income Replacement Calculations'!AB58=0,'Income Replacement Calculations'!AA58*12,'Income Replacement Calculations'!AB58*12)</f>
        <v>0</v>
      </c>
      <c r="P57" s="69">
        <f ca="1">IF('Income Replacement Calculations'!AF58=0,'Income Replacement Calculations'!AE58*12,'Income Replacement Calculations'!AF58*12)</f>
        <v>0</v>
      </c>
      <c r="Q57" s="69">
        <f ca="1">IF('Income Replacement Calculations'!AQ58=0,'Income Replacement Calculations'!AP58*12,'Income Replacement Calculations'!AQ58*12)</f>
        <v>0</v>
      </c>
      <c r="R57" s="69">
        <f ca="1">IF('Income Replacement Calculations'!AV58=0,'Income Replacement Calculations'!AU58*12,'Income Replacement Calculations'!AV58*12)</f>
        <v>0</v>
      </c>
      <c r="S57" s="69">
        <f ca="1">IF('Income Replacement Calculations'!BA58=0,'Income Replacement Calculations'!AZ58*12,'Income Replacement Calculations'!BA58*12)</f>
        <v>0</v>
      </c>
      <c r="T57" s="69">
        <f ca="1">IF('Income Replacement Calculations'!BF58=0,'Income Replacement Calculations'!BE58*12,'Income Replacement Calculations'!BF58*12)</f>
        <v>0</v>
      </c>
      <c r="U57" s="69">
        <f ca="1">IF('Income Replacement Calculations'!BK58=0,'Income Replacement Calculations'!BJ58*12,'Income Replacement Calculations'!BK58*12)</f>
        <v>0</v>
      </c>
      <c r="V57" s="72">
        <f t="shared" ca="1" si="2"/>
        <v>0</v>
      </c>
      <c r="W57" s="4"/>
      <c r="X57" s="71">
        <f t="shared" ca="1" si="3"/>
        <v>0</v>
      </c>
      <c r="Y57" s="72">
        <f t="shared" ca="1" si="12"/>
        <v>0</v>
      </c>
      <c r="Z57" s="4"/>
      <c r="AA57" s="63">
        <f t="shared" ca="1" si="4"/>
        <v>52</v>
      </c>
      <c r="AB57" s="81">
        <f t="shared" si="5"/>
        <v>53</v>
      </c>
      <c r="AC57" s="74">
        <f ca="1">'Income Replacement Calculations'!$D58</f>
        <v>52</v>
      </c>
      <c r="AD57" s="66">
        <f t="shared" ca="1" si="6"/>
        <v>52</v>
      </c>
      <c r="AE57" s="4"/>
      <c r="AF57" s="76">
        <f ca="1">SUM('Income Replacement Calculations'!$DA$58:$DA$80)</f>
        <v>0</v>
      </c>
      <c r="AG57" s="77">
        <f ca="1">'Lump Sum Projectors'!BR58</f>
        <v>0</v>
      </c>
      <c r="AH57" s="78">
        <f t="shared" ca="1" si="7"/>
        <v>0</v>
      </c>
      <c r="AI57" s="68">
        <f ca="1">'Lump Sum Projectors'!AS135</f>
        <v>0</v>
      </c>
      <c r="AJ57" s="79">
        <f t="shared" ca="1" si="8"/>
        <v>0</v>
      </c>
      <c r="AK57" s="4"/>
      <c r="AL57" s="80">
        <f t="shared" ca="1" si="9"/>
        <v>0</v>
      </c>
      <c r="AM57" s="82">
        <f t="shared" ca="1" si="11"/>
        <v>0</v>
      </c>
    </row>
    <row r="58" spans="2:39" ht="15" customHeight="1">
      <c r="B58" s="63">
        <f ca="1">'Income Replacement Calculations'!B59</f>
        <v>53</v>
      </c>
      <c r="C58" s="64">
        <f t="shared" si="10"/>
        <v>54</v>
      </c>
      <c r="D58" s="65">
        <f ca="1">'Income Replacement Calculations'!$D59</f>
        <v>53</v>
      </c>
      <c r="E58" s="66">
        <f ca="1">'Income Replacement Calculations'!E59</f>
        <v>53</v>
      </c>
      <c r="F58" s="4"/>
      <c r="G58" s="67">
        <f ca="1">'Income Replacement Calculations'!CV59*12</f>
        <v>0</v>
      </c>
      <c r="H58" s="68">
        <f ca="1">IF('Income Replacement Calculations'!BV59=0,'Income Replacement Calculations'!BU59*12,'Income Replacement Calculations'!BV59*12)</f>
        <v>0</v>
      </c>
      <c r="I58" s="69">
        <f ca="1">IF('Income Replacement Calculations'!CA59=0,'Income Replacement Calculations'!BZ59*12,'Income Replacement Calculations'!CA59*12)</f>
        <v>0</v>
      </c>
      <c r="J58" s="69">
        <f ca="1">IF('Income Replacement Calculations'!CF59=0,'Income Replacement Calculations'!CE59*12,'Income Replacement Calculations'!CF59*12)</f>
        <v>0</v>
      </c>
      <c r="K58" s="69">
        <f ca="1">IF('Income Replacement Calculations'!CK59=0,'Income Replacement Calculations'!CJ59*12,'Income Replacement Calculations'!CK59*12)</f>
        <v>0</v>
      </c>
      <c r="L58" s="69">
        <f ca="1">IF('Income Replacement Calculations'!CP59=0,'Income Replacement Calculations'!CO59*12,'Income Replacement Calculations'!CP59*12)</f>
        <v>0</v>
      </c>
      <c r="M58" s="72">
        <f t="shared" ca="1" si="1"/>
        <v>0</v>
      </c>
      <c r="N58" s="4"/>
      <c r="O58" s="71">
        <f ca="1">IF('Income Replacement Calculations'!AB59=0,'Income Replacement Calculations'!AA59*12,'Income Replacement Calculations'!AB59*12)</f>
        <v>0</v>
      </c>
      <c r="P58" s="69">
        <f ca="1">IF('Income Replacement Calculations'!AF59=0,'Income Replacement Calculations'!AE59*12,'Income Replacement Calculations'!AF59*12)</f>
        <v>0</v>
      </c>
      <c r="Q58" s="69">
        <f ca="1">IF('Income Replacement Calculations'!AQ59=0,'Income Replacement Calculations'!AP59*12,'Income Replacement Calculations'!AQ59*12)</f>
        <v>0</v>
      </c>
      <c r="R58" s="69">
        <f ca="1">IF('Income Replacement Calculations'!AV59=0,'Income Replacement Calculations'!AU59*12,'Income Replacement Calculations'!AV59*12)</f>
        <v>0</v>
      </c>
      <c r="S58" s="69">
        <f ca="1">IF('Income Replacement Calculations'!BA59=0,'Income Replacement Calculations'!AZ59*12,'Income Replacement Calculations'!BA59*12)</f>
        <v>0</v>
      </c>
      <c r="T58" s="69">
        <f ca="1">IF('Income Replacement Calculations'!BF59=0,'Income Replacement Calculations'!BE59*12,'Income Replacement Calculations'!BF59*12)</f>
        <v>0</v>
      </c>
      <c r="U58" s="69">
        <f ca="1">IF('Income Replacement Calculations'!BK59=0,'Income Replacement Calculations'!BJ59*12,'Income Replacement Calculations'!BK59*12)</f>
        <v>0</v>
      </c>
      <c r="V58" s="72">
        <f t="shared" ca="1" si="2"/>
        <v>0</v>
      </c>
      <c r="W58" s="4"/>
      <c r="X58" s="71">
        <f t="shared" ca="1" si="3"/>
        <v>0</v>
      </c>
      <c r="Y58" s="72">
        <f t="shared" ca="1" si="12"/>
        <v>0</v>
      </c>
      <c r="Z58" s="4"/>
      <c r="AA58" s="63">
        <f t="shared" ca="1" si="4"/>
        <v>53</v>
      </c>
      <c r="AB58" s="81">
        <f t="shared" si="5"/>
        <v>54</v>
      </c>
      <c r="AC58" s="74">
        <f ca="1">'Income Replacement Calculations'!$D59</f>
        <v>53</v>
      </c>
      <c r="AD58" s="66">
        <f t="shared" ca="1" si="6"/>
        <v>53</v>
      </c>
      <c r="AE58" s="4"/>
      <c r="AF58" s="76">
        <f ca="1">SUM('Income Replacement Calculations'!$DA$59:$DA$80)</f>
        <v>0</v>
      </c>
      <c r="AG58" s="77">
        <f ca="1">'Lump Sum Projectors'!BR59</f>
        <v>0</v>
      </c>
      <c r="AH58" s="78">
        <f t="shared" ca="1" si="7"/>
        <v>0</v>
      </c>
      <c r="AI58" s="68">
        <f ca="1">'Lump Sum Projectors'!AS136</f>
        <v>0</v>
      </c>
      <c r="AJ58" s="79">
        <f t="shared" ca="1" si="8"/>
        <v>0</v>
      </c>
      <c r="AK58" s="4"/>
      <c r="AL58" s="80">
        <f t="shared" ca="1" si="9"/>
        <v>0</v>
      </c>
      <c r="AM58" s="82">
        <f t="shared" ca="1" si="11"/>
        <v>0</v>
      </c>
    </row>
    <row r="59" spans="2:39" ht="15" customHeight="1">
      <c r="B59" s="63">
        <f ca="1">'Income Replacement Calculations'!B60</f>
        <v>54</v>
      </c>
      <c r="C59" s="64">
        <f t="shared" si="10"/>
        <v>55</v>
      </c>
      <c r="D59" s="65">
        <f ca="1">'Income Replacement Calculations'!$D60</f>
        <v>54</v>
      </c>
      <c r="E59" s="66">
        <f ca="1">'Income Replacement Calculations'!E60</f>
        <v>54</v>
      </c>
      <c r="F59" s="4"/>
      <c r="G59" s="67">
        <f ca="1">'Income Replacement Calculations'!CV60*12</f>
        <v>0</v>
      </c>
      <c r="H59" s="68">
        <f ca="1">IF('Income Replacement Calculations'!BV60=0,'Income Replacement Calculations'!BU60*12,'Income Replacement Calculations'!BV60*12)</f>
        <v>0</v>
      </c>
      <c r="I59" s="69">
        <f ca="1">IF('Income Replacement Calculations'!CA60=0,'Income Replacement Calculations'!BZ60*12,'Income Replacement Calculations'!CA60*12)</f>
        <v>0</v>
      </c>
      <c r="J59" s="69">
        <f ca="1">IF('Income Replacement Calculations'!CF60=0,'Income Replacement Calculations'!CE60*12,'Income Replacement Calculations'!CF60*12)</f>
        <v>0</v>
      </c>
      <c r="K59" s="69">
        <f ca="1">IF('Income Replacement Calculations'!CK60=0,'Income Replacement Calculations'!CJ60*12,'Income Replacement Calculations'!CK60*12)</f>
        <v>0</v>
      </c>
      <c r="L59" s="69">
        <f ca="1">IF('Income Replacement Calculations'!CP60=0,'Income Replacement Calculations'!CO60*12,'Income Replacement Calculations'!CP60*12)</f>
        <v>0</v>
      </c>
      <c r="M59" s="72">
        <f t="shared" ca="1" si="1"/>
        <v>0</v>
      </c>
      <c r="N59" s="4"/>
      <c r="O59" s="71">
        <f ca="1">IF('Income Replacement Calculations'!AB60=0,'Income Replacement Calculations'!AA60*12,'Income Replacement Calculations'!AB60*12)</f>
        <v>0</v>
      </c>
      <c r="P59" s="69">
        <f ca="1">IF('Income Replacement Calculations'!AF60=0,'Income Replacement Calculations'!AE60*12,'Income Replacement Calculations'!AF60*12)</f>
        <v>0</v>
      </c>
      <c r="Q59" s="69">
        <f ca="1">IF('Income Replacement Calculations'!AQ60=0,'Income Replacement Calculations'!AP60*12,'Income Replacement Calculations'!AQ60*12)</f>
        <v>0</v>
      </c>
      <c r="R59" s="69">
        <f ca="1">IF('Income Replacement Calculations'!AV60=0,'Income Replacement Calculations'!AU60*12,'Income Replacement Calculations'!AV60*12)</f>
        <v>0</v>
      </c>
      <c r="S59" s="69">
        <f ca="1">IF('Income Replacement Calculations'!BA60=0,'Income Replacement Calculations'!AZ60*12,'Income Replacement Calculations'!BA60*12)</f>
        <v>0</v>
      </c>
      <c r="T59" s="69">
        <f ca="1">IF('Income Replacement Calculations'!BF60=0,'Income Replacement Calculations'!BE60*12,'Income Replacement Calculations'!BF60*12)</f>
        <v>0</v>
      </c>
      <c r="U59" s="69">
        <f ca="1">IF('Income Replacement Calculations'!BK60=0,'Income Replacement Calculations'!BJ60*12,'Income Replacement Calculations'!BK60*12)</f>
        <v>0</v>
      </c>
      <c r="V59" s="72">
        <f t="shared" ca="1" si="2"/>
        <v>0</v>
      </c>
      <c r="W59" s="4"/>
      <c r="X59" s="71">
        <f t="shared" ca="1" si="3"/>
        <v>0</v>
      </c>
      <c r="Y59" s="72">
        <f t="shared" ca="1" si="12"/>
        <v>0</v>
      </c>
      <c r="Z59" s="4"/>
      <c r="AA59" s="63">
        <f t="shared" ca="1" si="4"/>
        <v>54</v>
      </c>
      <c r="AB59" s="81">
        <f t="shared" si="5"/>
        <v>55</v>
      </c>
      <c r="AC59" s="74">
        <f ca="1">'Income Replacement Calculations'!$D60</f>
        <v>54</v>
      </c>
      <c r="AD59" s="66">
        <f t="shared" ca="1" si="6"/>
        <v>54</v>
      </c>
      <c r="AE59" s="4"/>
      <c r="AF59" s="76">
        <f ca="1">SUM('Income Replacement Calculations'!$DA$60:$DA$80)</f>
        <v>0</v>
      </c>
      <c r="AG59" s="77">
        <f ca="1">'Lump Sum Projectors'!BR60</f>
        <v>0</v>
      </c>
      <c r="AH59" s="78">
        <f t="shared" ca="1" si="7"/>
        <v>0</v>
      </c>
      <c r="AI59" s="68">
        <f ca="1">'Lump Sum Projectors'!AS137</f>
        <v>0</v>
      </c>
      <c r="AJ59" s="79">
        <f t="shared" ca="1" si="8"/>
        <v>0</v>
      </c>
      <c r="AK59" s="4"/>
      <c r="AL59" s="80">
        <f t="shared" ca="1" si="9"/>
        <v>0</v>
      </c>
      <c r="AM59" s="82">
        <f t="shared" ca="1" si="11"/>
        <v>0</v>
      </c>
    </row>
    <row r="60" spans="2:39" ht="15" customHeight="1">
      <c r="B60" s="63">
        <f ca="1">'Income Replacement Calculations'!B61</f>
        <v>55</v>
      </c>
      <c r="C60" s="64">
        <f t="shared" si="10"/>
        <v>56</v>
      </c>
      <c r="D60" s="65">
        <f ca="1">'Income Replacement Calculations'!$D61</f>
        <v>55</v>
      </c>
      <c r="E60" s="66">
        <f ca="1">'Income Replacement Calculations'!E61</f>
        <v>55</v>
      </c>
      <c r="F60" s="4"/>
      <c r="G60" s="67">
        <f ca="1">'Income Replacement Calculations'!CV61*12</f>
        <v>0</v>
      </c>
      <c r="H60" s="68">
        <f ca="1">IF('Income Replacement Calculations'!BV61=0,'Income Replacement Calculations'!BU61*12,'Income Replacement Calculations'!BV61*12)</f>
        <v>0</v>
      </c>
      <c r="I60" s="69">
        <f ca="1">IF('Income Replacement Calculations'!CA61=0,'Income Replacement Calculations'!BZ61*12,'Income Replacement Calculations'!CA61*12)</f>
        <v>0</v>
      </c>
      <c r="J60" s="69">
        <f ca="1">IF('Income Replacement Calculations'!CF61=0,'Income Replacement Calculations'!CE61*12,'Income Replacement Calculations'!CF61*12)</f>
        <v>0</v>
      </c>
      <c r="K60" s="69">
        <f ca="1">IF('Income Replacement Calculations'!CK61=0,'Income Replacement Calculations'!CJ61*12,'Income Replacement Calculations'!CK61*12)</f>
        <v>0</v>
      </c>
      <c r="L60" s="69">
        <f ca="1">IF('Income Replacement Calculations'!CP61=0,'Income Replacement Calculations'!CO61*12,'Income Replacement Calculations'!CP61*12)</f>
        <v>0</v>
      </c>
      <c r="M60" s="72">
        <f t="shared" ca="1" si="1"/>
        <v>0</v>
      </c>
      <c r="N60" s="4"/>
      <c r="O60" s="71">
        <f ca="1">IF('Income Replacement Calculations'!AB61=0,'Income Replacement Calculations'!AA61*12,'Income Replacement Calculations'!AB61*12)</f>
        <v>0</v>
      </c>
      <c r="P60" s="69">
        <f ca="1">IF('Income Replacement Calculations'!AF61=0,'Income Replacement Calculations'!AE61*12,'Income Replacement Calculations'!AF61*12)</f>
        <v>0</v>
      </c>
      <c r="Q60" s="69">
        <f ca="1">IF('Income Replacement Calculations'!AQ61=0,'Income Replacement Calculations'!AP61*12,'Income Replacement Calculations'!AQ61*12)</f>
        <v>0</v>
      </c>
      <c r="R60" s="69">
        <f ca="1">IF('Income Replacement Calculations'!AV61=0,'Income Replacement Calculations'!AU61*12,'Income Replacement Calculations'!AV61*12)</f>
        <v>0</v>
      </c>
      <c r="S60" s="69">
        <f ca="1">IF('Income Replacement Calculations'!BA61=0,'Income Replacement Calculations'!AZ61*12,'Income Replacement Calculations'!BA61*12)</f>
        <v>0</v>
      </c>
      <c r="T60" s="69">
        <f ca="1">IF('Income Replacement Calculations'!BF61=0,'Income Replacement Calculations'!BE61*12,'Income Replacement Calculations'!BF61*12)</f>
        <v>0</v>
      </c>
      <c r="U60" s="69">
        <f ca="1">IF('Income Replacement Calculations'!BK61=0,'Income Replacement Calculations'!BJ61*12,'Income Replacement Calculations'!BK61*12)</f>
        <v>0</v>
      </c>
      <c r="V60" s="72">
        <f t="shared" ca="1" si="2"/>
        <v>0</v>
      </c>
      <c r="W60" s="4"/>
      <c r="X60" s="71">
        <f t="shared" ca="1" si="3"/>
        <v>0</v>
      </c>
      <c r="Y60" s="72">
        <f t="shared" ca="1" si="12"/>
        <v>0</v>
      </c>
      <c r="Z60" s="4"/>
      <c r="AA60" s="63">
        <f t="shared" ca="1" si="4"/>
        <v>55</v>
      </c>
      <c r="AB60" s="81">
        <f t="shared" si="5"/>
        <v>56</v>
      </c>
      <c r="AC60" s="74">
        <f ca="1">'Income Replacement Calculations'!$D61</f>
        <v>55</v>
      </c>
      <c r="AD60" s="66">
        <f t="shared" ca="1" si="6"/>
        <v>55</v>
      </c>
      <c r="AE60" s="4"/>
      <c r="AF60" s="76">
        <f ca="1">SUM('Income Replacement Calculations'!$DA$61:$DA$80)</f>
        <v>0</v>
      </c>
      <c r="AG60" s="77">
        <f ca="1">'Lump Sum Projectors'!BR61</f>
        <v>0</v>
      </c>
      <c r="AH60" s="78">
        <f t="shared" ca="1" si="7"/>
        <v>0</v>
      </c>
      <c r="AI60" s="68">
        <f ca="1">'Lump Sum Projectors'!AS138</f>
        <v>0</v>
      </c>
      <c r="AJ60" s="79">
        <f t="shared" ca="1" si="8"/>
        <v>0</v>
      </c>
      <c r="AK60" s="4"/>
      <c r="AL60" s="80">
        <f t="shared" ca="1" si="9"/>
        <v>0</v>
      </c>
      <c r="AM60" s="82">
        <f t="shared" ca="1" si="11"/>
        <v>0</v>
      </c>
    </row>
    <row r="61" spans="2:39" ht="15" customHeight="1">
      <c r="B61" s="63">
        <f ca="1">'Income Replacement Calculations'!B62</f>
        <v>56</v>
      </c>
      <c r="C61" s="64">
        <f t="shared" si="10"/>
        <v>57</v>
      </c>
      <c r="D61" s="65">
        <f ca="1">'Income Replacement Calculations'!$D62</f>
        <v>56</v>
      </c>
      <c r="E61" s="66">
        <f ca="1">'Income Replacement Calculations'!E62</f>
        <v>56</v>
      </c>
      <c r="F61" s="4"/>
      <c r="G61" s="67">
        <f ca="1">'Income Replacement Calculations'!CV62*12</f>
        <v>0</v>
      </c>
      <c r="H61" s="68">
        <f ca="1">IF('Income Replacement Calculations'!BV62=0,'Income Replacement Calculations'!BU62*12,'Income Replacement Calculations'!BV62*12)</f>
        <v>0</v>
      </c>
      <c r="I61" s="69">
        <f ca="1">IF('Income Replacement Calculations'!CA62=0,'Income Replacement Calculations'!BZ62*12,'Income Replacement Calculations'!CA62*12)</f>
        <v>0</v>
      </c>
      <c r="J61" s="69">
        <f ca="1">IF('Income Replacement Calculations'!CF62=0,'Income Replacement Calculations'!CE62*12,'Income Replacement Calculations'!CF62*12)</f>
        <v>0</v>
      </c>
      <c r="K61" s="69">
        <f ca="1">IF('Income Replacement Calculations'!CK62=0,'Income Replacement Calculations'!CJ62*12,'Income Replacement Calculations'!CK62*12)</f>
        <v>0</v>
      </c>
      <c r="L61" s="69">
        <f ca="1">IF('Income Replacement Calculations'!CP62=0,'Income Replacement Calculations'!CO62*12,'Income Replacement Calculations'!CP62*12)</f>
        <v>0</v>
      </c>
      <c r="M61" s="72">
        <f t="shared" ca="1" si="1"/>
        <v>0</v>
      </c>
      <c r="N61" s="4"/>
      <c r="O61" s="71">
        <f ca="1">IF('Income Replacement Calculations'!AB62=0,'Income Replacement Calculations'!AA62*12,'Income Replacement Calculations'!AB62*12)</f>
        <v>0</v>
      </c>
      <c r="P61" s="69">
        <f ca="1">IF('Income Replacement Calculations'!AF62=0,'Income Replacement Calculations'!AE62*12,'Income Replacement Calculations'!AF62*12)</f>
        <v>0</v>
      </c>
      <c r="Q61" s="69">
        <f ca="1">IF('Income Replacement Calculations'!AQ62=0,'Income Replacement Calculations'!AP62*12,'Income Replacement Calculations'!AQ62*12)</f>
        <v>0</v>
      </c>
      <c r="R61" s="69">
        <f ca="1">IF('Income Replacement Calculations'!AV62=0,'Income Replacement Calculations'!AU62*12,'Income Replacement Calculations'!AV62*12)</f>
        <v>0</v>
      </c>
      <c r="S61" s="69">
        <f ca="1">IF('Income Replacement Calculations'!BA62=0,'Income Replacement Calculations'!AZ62*12,'Income Replacement Calculations'!BA62*12)</f>
        <v>0</v>
      </c>
      <c r="T61" s="69">
        <f ca="1">IF('Income Replacement Calculations'!BF62=0,'Income Replacement Calculations'!BE62*12,'Income Replacement Calculations'!BF62*12)</f>
        <v>0</v>
      </c>
      <c r="U61" s="69">
        <f ca="1">IF('Income Replacement Calculations'!BK62=0,'Income Replacement Calculations'!BJ62*12,'Income Replacement Calculations'!BK62*12)</f>
        <v>0</v>
      </c>
      <c r="V61" s="72">
        <f t="shared" ca="1" si="2"/>
        <v>0</v>
      </c>
      <c r="W61" s="4"/>
      <c r="X61" s="71">
        <f t="shared" ca="1" si="3"/>
        <v>0</v>
      </c>
      <c r="Y61" s="72">
        <f t="shared" ca="1" si="12"/>
        <v>0</v>
      </c>
      <c r="Z61" s="4"/>
      <c r="AA61" s="63">
        <f t="shared" ca="1" si="4"/>
        <v>56</v>
      </c>
      <c r="AB61" s="81">
        <f t="shared" si="5"/>
        <v>57</v>
      </c>
      <c r="AC61" s="74">
        <f ca="1">'Income Replacement Calculations'!$D62</f>
        <v>56</v>
      </c>
      <c r="AD61" s="66">
        <f t="shared" ca="1" si="6"/>
        <v>56</v>
      </c>
      <c r="AE61" s="4"/>
      <c r="AF61" s="76">
        <f ca="1">SUM('Income Replacement Calculations'!$DA$62:$DA$80)</f>
        <v>0</v>
      </c>
      <c r="AG61" s="77">
        <f ca="1">'Lump Sum Projectors'!BR62</f>
        <v>0</v>
      </c>
      <c r="AH61" s="78">
        <f t="shared" ca="1" si="7"/>
        <v>0</v>
      </c>
      <c r="AI61" s="68">
        <f ca="1">'Lump Sum Projectors'!AS139</f>
        <v>0</v>
      </c>
      <c r="AJ61" s="79">
        <f t="shared" ca="1" si="8"/>
        <v>0</v>
      </c>
      <c r="AK61" s="4"/>
      <c r="AL61" s="80">
        <f t="shared" ca="1" si="9"/>
        <v>0</v>
      </c>
      <c r="AM61" s="82">
        <f t="shared" ca="1" si="11"/>
        <v>0</v>
      </c>
    </row>
    <row r="62" spans="2:39" ht="15" customHeight="1">
      <c r="B62" s="63">
        <f ca="1">'Income Replacement Calculations'!B63</f>
        <v>57</v>
      </c>
      <c r="C62" s="64">
        <f t="shared" si="10"/>
        <v>58</v>
      </c>
      <c r="D62" s="65">
        <f ca="1">'Income Replacement Calculations'!$D63</f>
        <v>57</v>
      </c>
      <c r="E62" s="66">
        <f ca="1">'Income Replacement Calculations'!E63</f>
        <v>57</v>
      </c>
      <c r="F62" s="4"/>
      <c r="G62" s="67">
        <f ca="1">'Income Replacement Calculations'!CV63*12</f>
        <v>0</v>
      </c>
      <c r="H62" s="68">
        <f ca="1">IF('Income Replacement Calculations'!BV63=0,'Income Replacement Calculations'!BU63*12,'Income Replacement Calculations'!BV63*12)</f>
        <v>0</v>
      </c>
      <c r="I62" s="69">
        <f ca="1">IF('Income Replacement Calculations'!CA63=0,'Income Replacement Calculations'!BZ63*12,'Income Replacement Calculations'!CA63*12)</f>
        <v>0</v>
      </c>
      <c r="J62" s="69">
        <f ca="1">IF('Income Replacement Calculations'!CF63=0,'Income Replacement Calculations'!CE63*12,'Income Replacement Calculations'!CF63*12)</f>
        <v>0</v>
      </c>
      <c r="K62" s="69">
        <f ca="1">IF('Income Replacement Calculations'!CK63=0,'Income Replacement Calculations'!CJ63*12,'Income Replacement Calculations'!CK63*12)</f>
        <v>0</v>
      </c>
      <c r="L62" s="69">
        <f ca="1">IF('Income Replacement Calculations'!CP63=0,'Income Replacement Calculations'!CO63*12,'Income Replacement Calculations'!CP63*12)</f>
        <v>0</v>
      </c>
      <c r="M62" s="72">
        <f t="shared" ca="1" si="1"/>
        <v>0</v>
      </c>
      <c r="N62" s="4"/>
      <c r="O62" s="71">
        <f ca="1">IF('Income Replacement Calculations'!AB63=0,'Income Replacement Calculations'!AA63*12,'Income Replacement Calculations'!AB63*12)</f>
        <v>0</v>
      </c>
      <c r="P62" s="69">
        <f ca="1">IF('Income Replacement Calculations'!AF63=0,'Income Replacement Calculations'!AE63*12,'Income Replacement Calculations'!AF63*12)</f>
        <v>0</v>
      </c>
      <c r="Q62" s="69">
        <f ca="1">IF('Income Replacement Calculations'!AQ63=0,'Income Replacement Calculations'!AP63*12,'Income Replacement Calculations'!AQ63*12)</f>
        <v>0</v>
      </c>
      <c r="R62" s="69">
        <f ca="1">IF('Income Replacement Calculations'!AV63=0,'Income Replacement Calculations'!AU63*12,'Income Replacement Calculations'!AV63*12)</f>
        <v>0</v>
      </c>
      <c r="S62" s="69">
        <f ca="1">IF('Income Replacement Calculations'!BA63=0,'Income Replacement Calculations'!AZ63*12,'Income Replacement Calculations'!BA63*12)</f>
        <v>0</v>
      </c>
      <c r="T62" s="69">
        <f ca="1">IF('Income Replacement Calculations'!BF63=0,'Income Replacement Calculations'!BE63*12,'Income Replacement Calculations'!BF63*12)</f>
        <v>0</v>
      </c>
      <c r="U62" s="69">
        <f ca="1">IF('Income Replacement Calculations'!BK63=0,'Income Replacement Calculations'!BJ63*12,'Income Replacement Calculations'!BK63*12)</f>
        <v>0</v>
      </c>
      <c r="V62" s="72">
        <f t="shared" ca="1" si="2"/>
        <v>0</v>
      </c>
      <c r="W62" s="4"/>
      <c r="X62" s="71">
        <f t="shared" ca="1" si="3"/>
        <v>0</v>
      </c>
      <c r="Y62" s="72">
        <f t="shared" ca="1" si="12"/>
        <v>0</v>
      </c>
      <c r="Z62" s="4"/>
      <c r="AA62" s="63">
        <f t="shared" ca="1" si="4"/>
        <v>57</v>
      </c>
      <c r="AB62" s="81">
        <f t="shared" si="5"/>
        <v>58</v>
      </c>
      <c r="AC62" s="74">
        <f ca="1">'Income Replacement Calculations'!$D63</f>
        <v>57</v>
      </c>
      <c r="AD62" s="66">
        <f t="shared" ca="1" si="6"/>
        <v>57</v>
      </c>
      <c r="AE62" s="4"/>
      <c r="AF62" s="76">
        <f ca="1">SUM('Income Replacement Calculations'!$DA$63:$DA$80)</f>
        <v>0</v>
      </c>
      <c r="AG62" s="77">
        <f ca="1">'Lump Sum Projectors'!BR63</f>
        <v>0</v>
      </c>
      <c r="AH62" s="78">
        <f t="shared" ca="1" si="7"/>
        <v>0</v>
      </c>
      <c r="AI62" s="68">
        <f ca="1">'Lump Sum Projectors'!AS140</f>
        <v>0</v>
      </c>
      <c r="AJ62" s="79">
        <f t="shared" ca="1" si="8"/>
        <v>0</v>
      </c>
      <c r="AK62" s="4"/>
      <c r="AL62" s="80">
        <f t="shared" ca="1" si="9"/>
        <v>0</v>
      </c>
      <c r="AM62" s="82">
        <f t="shared" ca="1" si="11"/>
        <v>0</v>
      </c>
    </row>
    <row r="63" spans="2:39" ht="15" customHeight="1">
      <c r="B63" s="63">
        <f ca="1">'Income Replacement Calculations'!B64</f>
        <v>58</v>
      </c>
      <c r="C63" s="64">
        <f t="shared" si="10"/>
        <v>59</v>
      </c>
      <c r="D63" s="65">
        <f ca="1">'Income Replacement Calculations'!$D64</f>
        <v>58</v>
      </c>
      <c r="E63" s="66">
        <f ca="1">'Income Replacement Calculations'!E64</f>
        <v>58</v>
      </c>
      <c r="F63" s="4"/>
      <c r="G63" s="67">
        <f ca="1">'Income Replacement Calculations'!CV64*12</f>
        <v>0</v>
      </c>
      <c r="H63" s="68">
        <f ca="1">IF('Income Replacement Calculations'!BV64=0,'Income Replacement Calculations'!BU64*12,'Income Replacement Calculations'!BV64*12)</f>
        <v>0</v>
      </c>
      <c r="I63" s="69">
        <f ca="1">IF('Income Replacement Calculations'!CA64=0,'Income Replacement Calculations'!BZ64*12,'Income Replacement Calculations'!CA64*12)</f>
        <v>0</v>
      </c>
      <c r="J63" s="69">
        <f ca="1">IF('Income Replacement Calculations'!CF64=0,'Income Replacement Calculations'!CE64*12,'Income Replacement Calculations'!CF64*12)</f>
        <v>0</v>
      </c>
      <c r="K63" s="69">
        <f ca="1">IF('Income Replacement Calculations'!CK64=0,'Income Replacement Calculations'!CJ64*12,'Income Replacement Calculations'!CK64*12)</f>
        <v>0</v>
      </c>
      <c r="L63" s="69">
        <f ca="1">IF('Income Replacement Calculations'!CP64=0,'Income Replacement Calculations'!CO64*12,'Income Replacement Calculations'!CP64*12)</f>
        <v>0</v>
      </c>
      <c r="M63" s="72">
        <f t="shared" ca="1" si="1"/>
        <v>0</v>
      </c>
      <c r="N63" s="4"/>
      <c r="O63" s="71">
        <f ca="1">IF('Income Replacement Calculations'!AB64=0,'Income Replacement Calculations'!AA64*12,'Income Replacement Calculations'!AB64*12)</f>
        <v>0</v>
      </c>
      <c r="P63" s="69">
        <f ca="1">IF('Income Replacement Calculations'!AF64=0,'Income Replacement Calculations'!AE64*12,'Income Replacement Calculations'!AF64*12)</f>
        <v>0</v>
      </c>
      <c r="Q63" s="69">
        <f ca="1">IF('Income Replacement Calculations'!AQ64=0,'Income Replacement Calculations'!AP64*12,'Income Replacement Calculations'!AQ64*12)</f>
        <v>0</v>
      </c>
      <c r="R63" s="69">
        <f ca="1">IF('Income Replacement Calculations'!AV64=0,'Income Replacement Calculations'!AU64*12,'Income Replacement Calculations'!AV64*12)</f>
        <v>0</v>
      </c>
      <c r="S63" s="69">
        <f ca="1">IF('Income Replacement Calculations'!BA64=0,'Income Replacement Calculations'!AZ64*12,'Income Replacement Calculations'!BA64*12)</f>
        <v>0</v>
      </c>
      <c r="T63" s="69">
        <f ca="1">IF('Income Replacement Calculations'!BF64=0,'Income Replacement Calculations'!BE64*12,'Income Replacement Calculations'!BF64*12)</f>
        <v>0</v>
      </c>
      <c r="U63" s="69">
        <f ca="1">IF('Income Replacement Calculations'!BK64=0,'Income Replacement Calculations'!BJ64*12,'Income Replacement Calculations'!BK64*12)</f>
        <v>0</v>
      </c>
      <c r="V63" s="72">
        <f t="shared" ca="1" si="2"/>
        <v>0</v>
      </c>
      <c r="W63" s="4"/>
      <c r="X63" s="71">
        <f t="shared" ca="1" si="3"/>
        <v>0</v>
      </c>
      <c r="Y63" s="72">
        <f t="shared" ca="1" si="12"/>
        <v>0</v>
      </c>
      <c r="Z63" s="4"/>
      <c r="AA63" s="63">
        <f t="shared" ca="1" si="4"/>
        <v>58</v>
      </c>
      <c r="AB63" s="81">
        <f t="shared" si="5"/>
        <v>59</v>
      </c>
      <c r="AC63" s="74">
        <f ca="1">'Income Replacement Calculations'!$D64</f>
        <v>58</v>
      </c>
      <c r="AD63" s="66">
        <f t="shared" ca="1" si="6"/>
        <v>58</v>
      </c>
      <c r="AE63" s="4"/>
      <c r="AF63" s="76">
        <f ca="1">SUM('Income Replacement Calculations'!$DA$64:$DA$80)</f>
        <v>0</v>
      </c>
      <c r="AG63" s="77">
        <f ca="1">'Lump Sum Projectors'!BR64</f>
        <v>0</v>
      </c>
      <c r="AH63" s="78">
        <f t="shared" ca="1" si="7"/>
        <v>0</v>
      </c>
      <c r="AI63" s="68">
        <f ca="1">'Lump Sum Projectors'!AS141</f>
        <v>0</v>
      </c>
      <c r="AJ63" s="79">
        <f t="shared" ca="1" si="8"/>
        <v>0</v>
      </c>
      <c r="AK63" s="4"/>
      <c r="AL63" s="80">
        <f t="shared" ca="1" si="9"/>
        <v>0</v>
      </c>
      <c r="AM63" s="82">
        <f t="shared" ca="1" si="11"/>
        <v>0</v>
      </c>
    </row>
    <row r="64" spans="2:39" ht="15" customHeight="1">
      <c r="B64" s="63">
        <f ca="1">'Income Replacement Calculations'!B65</f>
        <v>59</v>
      </c>
      <c r="C64" s="64">
        <f t="shared" si="10"/>
        <v>60</v>
      </c>
      <c r="D64" s="65">
        <f ca="1">'Income Replacement Calculations'!$D65</f>
        <v>59</v>
      </c>
      <c r="E64" s="66">
        <f ca="1">'Income Replacement Calculations'!E65</f>
        <v>59</v>
      </c>
      <c r="F64" s="4"/>
      <c r="G64" s="67">
        <f ca="1">'Income Replacement Calculations'!CV65*12</f>
        <v>0</v>
      </c>
      <c r="H64" s="68">
        <f ca="1">IF('Income Replacement Calculations'!BV65=0,'Income Replacement Calculations'!BU65*12,'Income Replacement Calculations'!BV65*12)</f>
        <v>0</v>
      </c>
      <c r="I64" s="69">
        <f ca="1">IF('Income Replacement Calculations'!CA65=0,'Income Replacement Calculations'!BZ65*12,'Income Replacement Calculations'!CA65*12)</f>
        <v>0</v>
      </c>
      <c r="J64" s="69">
        <f ca="1">IF('Income Replacement Calculations'!CF65=0,'Income Replacement Calculations'!CE65*12,'Income Replacement Calculations'!CF65*12)</f>
        <v>0</v>
      </c>
      <c r="K64" s="69">
        <f ca="1">IF('Income Replacement Calculations'!CK65=0,'Income Replacement Calculations'!CJ65*12,'Income Replacement Calculations'!CK65*12)</f>
        <v>0</v>
      </c>
      <c r="L64" s="69">
        <f ca="1">IF('Income Replacement Calculations'!CP65=0,'Income Replacement Calculations'!CO65*12,'Income Replacement Calculations'!CP65*12)</f>
        <v>0</v>
      </c>
      <c r="M64" s="72">
        <f t="shared" ca="1" si="1"/>
        <v>0</v>
      </c>
      <c r="N64" s="4"/>
      <c r="O64" s="71">
        <f ca="1">IF('Income Replacement Calculations'!AB65=0,'Income Replacement Calculations'!AA65*12,'Income Replacement Calculations'!AB65*12)</f>
        <v>0</v>
      </c>
      <c r="P64" s="69">
        <f ca="1">IF('Income Replacement Calculations'!AF65=0,'Income Replacement Calculations'!AE65*12,'Income Replacement Calculations'!AF65*12)</f>
        <v>0</v>
      </c>
      <c r="Q64" s="69">
        <f ca="1">IF('Income Replacement Calculations'!AQ65=0,'Income Replacement Calculations'!AP65*12,'Income Replacement Calculations'!AQ65*12)</f>
        <v>0</v>
      </c>
      <c r="R64" s="69">
        <f ca="1">IF('Income Replacement Calculations'!AV65=0,'Income Replacement Calculations'!AU65*12,'Income Replacement Calculations'!AV65*12)</f>
        <v>0</v>
      </c>
      <c r="S64" s="69">
        <f ca="1">IF('Income Replacement Calculations'!BA65=0,'Income Replacement Calculations'!AZ65*12,'Income Replacement Calculations'!BA65*12)</f>
        <v>0</v>
      </c>
      <c r="T64" s="69">
        <f ca="1">IF('Income Replacement Calculations'!BF65=0,'Income Replacement Calculations'!BE65*12,'Income Replacement Calculations'!BF65*12)</f>
        <v>0</v>
      </c>
      <c r="U64" s="69">
        <f ca="1">IF('Income Replacement Calculations'!BK65=0,'Income Replacement Calculations'!BJ65*12,'Income Replacement Calculations'!BK65*12)</f>
        <v>0</v>
      </c>
      <c r="V64" s="72">
        <f t="shared" ca="1" si="2"/>
        <v>0</v>
      </c>
      <c r="W64" s="4"/>
      <c r="X64" s="71">
        <f t="shared" ca="1" si="3"/>
        <v>0</v>
      </c>
      <c r="Y64" s="72">
        <f t="shared" ca="1" si="12"/>
        <v>0</v>
      </c>
      <c r="Z64" s="4"/>
      <c r="AA64" s="63">
        <f t="shared" ca="1" si="4"/>
        <v>59</v>
      </c>
      <c r="AB64" s="81">
        <f t="shared" si="5"/>
        <v>60</v>
      </c>
      <c r="AC64" s="74">
        <f ca="1">'Income Replacement Calculations'!$D65</f>
        <v>59</v>
      </c>
      <c r="AD64" s="66">
        <f t="shared" ca="1" si="6"/>
        <v>59</v>
      </c>
      <c r="AE64" s="4"/>
      <c r="AF64" s="76">
        <f ca="1">SUM('Income Replacement Calculations'!$DA$65:$DA$80)</f>
        <v>0</v>
      </c>
      <c r="AG64" s="77">
        <f ca="1">'Lump Sum Projectors'!BR65</f>
        <v>0</v>
      </c>
      <c r="AH64" s="78">
        <f t="shared" ca="1" si="7"/>
        <v>0</v>
      </c>
      <c r="AI64" s="68">
        <f ca="1">'Lump Sum Projectors'!AS142</f>
        <v>0</v>
      </c>
      <c r="AJ64" s="79">
        <f t="shared" ca="1" si="8"/>
        <v>0</v>
      </c>
      <c r="AK64" s="4"/>
      <c r="AL64" s="80">
        <f t="shared" ca="1" si="9"/>
        <v>0</v>
      </c>
      <c r="AM64" s="82">
        <f t="shared" ca="1" si="11"/>
        <v>0</v>
      </c>
    </row>
    <row r="65" spans="2:39" ht="15" customHeight="1">
      <c r="B65" s="63">
        <f ca="1">'Income Replacement Calculations'!B66</f>
        <v>60</v>
      </c>
      <c r="C65" s="64">
        <f t="shared" si="10"/>
        <v>61</v>
      </c>
      <c r="D65" s="65">
        <f ca="1">'Income Replacement Calculations'!$D66</f>
        <v>60</v>
      </c>
      <c r="E65" s="66">
        <f ca="1">'Income Replacement Calculations'!E66</f>
        <v>60</v>
      </c>
      <c r="F65" s="4"/>
      <c r="G65" s="67">
        <f ca="1">'Income Replacement Calculations'!CV66*12</f>
        <v>0</v>
      </c>
      <c r="H65" s="68">
        <f ca="1">IF('Income Replacement Calculations'!BV66=0,'Income Replacement Calculations'!BU66*12,'Income Replacement Calculations'!BV66*12)</f>
        <v>0</v>
      </c>
      <c r="I65" s="69">
        <f ca="1">IF('Income Replacement Calculations'!CA66=0,'Income Replacement Calculations'!BZ66*12,'Income Replacement Calculations'!CA66*12)</f>
        <v>0</v>
      </c>
      <c r="J65" s="69">
        <f ca="1">IF('Income Replacement Calculations'!CF66=0,'Income Replacement Calculations'!CE66*12,'Income Replacement Calculations'!CF66*12)</f>
        <v>0</v>
      </c>
      <c r="K65" s="69">
        <f ca="1">IF('Income Replacement Calculations'!CK66=0,'Income Replacement Calculations'!CJ66*12,'Income Replacement Calculations'!CK66*12)</f>
        <v>0</v>
      </c>
      <c r="L65" s="69">
        <f ca="1">IF('Income Replacement Calculations'!CP66=0,'Income Replacement Calculations'!CO66*12,'Income Replacement Calculations'!CP66*12)</f>
        <v>0</v>
      </c>
      <c r="M65" s="72">
        <f t="shared" ca="1" si="1"/>
        <v>0</v>
      </c>
      <c r="N65" s="4"/>
      <c r="O65" s="71">
        <f ca="1">IF('Income Replacement Calculations'!AB66=0,'Income Replacement Calculations'!AA66*12,'Income Replacement Calculations'!AB66*12)</f>
        <v>0</v>
      </c>
      <c r="P65" s="69">
        <f ca="1">IF('Income Replacement Calculations'!AF66=0,'Income Replacement Calculations'!AE66*12,'Income Replacement Calculations'!AF66*12)</f>
        <v>0</v>
      </c>
      <c r="Q65" s="69">
        <f ca="1">IF('Income Replacement Calculations'!AQ66=0,'Income Replacement Calculations'!AP66*12,'Income Replacement Calculations'!AQ66*12)</f>
        <v>0</v>
      </c>
      <c r="R65" s="69">
        <f ca="1">IF('Income Replacement Calculations'!AV66=0,'Income Replacement Calculations'!AU66*12,'Income Replacement Calculations'!AV66*12)</f>
        <v>0</v>
      </c>
      <c r="S65" s="69">
        <f ca="1">IF('Income Replacement Calculations'!BA66=0,'Income Replacement Calculations'!AZ66*12,'Income Replacement Calculations'!BA66*12)</f>
        <v>0</v>
      </c>
      <c r="T65" s="69">
        <f ca="1">IF('Income Replacement Calculations'!BF66=0,'Income Replacement Calculations'!BE66*12,'Income Replacement Calculations'!BF66*12)</f>
        <v>0</v>
      </c>
      <c r="U65" s="69">
        <f ca="1">IF('Income Replacement Calculations'!BK66=0,'Income Replacement Calculations'!BJ66*12,'Income Replacement Calculations'!BK66*12)</f>
        <v>0</v>
      </c>
      <c r="V65" s="72">
        <f t="shared" ca="1" si="2"/>
        <v>0</v>
      </c>
      <c r="W65" s="4"/>
      <c r="X65" s="71">
        <f t="shared" ca="1" si="3"/>
        <v>0</v>
      </c>
      <c r="Y65" s="72">
        <f t="shared" ca="1" si="12"/>
        <v>0</v>
      </c>
      <c r="Z65" s="4"/>
      <c r="AA65" s="63">
        <f t="shared" ca="1" si="4"/>
        <v>60</v>
      </c>
      <c r="AB65" s="81">
        <f t="shared" si="5"/>
        <v>61</v>
      </c>
      <c r="AC65" s="74">
        <f ca="1">'Income Replacement Calculations'!$D66</f>
        <v>60</v>
      </c>
      <c r="AD65" s="66">
        <f t="shared" ca="1" si="6"/>
        <v>60</v>
      </c>
      <c r="AE65" s="4"/>
      <c r="AF65" s="76">
        <f ca="1">SUM('Income Replacement Calculations'!$DA$66:$DA$80)</f>
        <v>0</v>
      </c>
      <c r="AG65" s="77">
        <f ca="1">'Lump Sum Projectors'!BR66</f>
        <v>0</v>
      </c>
      <c r="AH65" s="78">
        <f t="shared" ca="1" si="7"/>
        <v>0</v>
      </c>
      <c r="AI65" s="68">
        <f ca="1">'Lump Sum Projectors'!AS143</f>
        <v>0</v>
      </c>
      <c r="AJ65" s="79">
        <f t="shared" ca="1" si="8"/>
        <v>0</v>
      </c>
      <c r="AK65" s="4"/>
      <c r="AL65" s="80">
        <f t="shared" ca="1" si="9"/>
        <v>0</v>
      </c>
      <c r="AM65" s="82">
        <f t="shared" ca="1" si="11"/>
        <v>0</v>
      </c>
    </row>
    <row r="66" spans="2:39" ht="15" customHeight="1">
      <c r="B66" s="63">
        <f ca="1">'Income Replacement Calculations'!B67</f>
        <v>61</v>
      </c>
      <c r="C66" s="64">
        <f t="shared" si="10"/>
        <v>62</v>
      </c>
      <c r="D66" s="65">
        <f ca="1">'Income Replacement Calculations'!$D67</f>
        <v>61</v>
      </c>
      <c r="E66" s="66">
        <f ca="1">'Income Replacement Calculations'!E67</f>
        <v>61</v>
      </c>
      <c r="F66" s="4"/>
      <c r="G66" s="67">
        <f ca="1">'Income Replacement Calculations'!CV67*12</f>
        <v>0</v>
      </c>
      <c r="H66" s="68">
        <f ca="1">IF('Income Replacement Calculations'!BV67=0,'Income Replacement Calculations'!BU67*12,'Income Replacement Calculations'!BV67*12)</f>
        <v>0</v>
      </c>
      <c r="I66" s="69">
        <f ca="1">IF('Income Replacement Calculations'!CA67=0,'Income Replacement Calculations'!BZ67*12,'Income Replacement Calculations'!CA67*12)</f>
        <v>0</v>
      </c>
      <c r="J66" s="69">
        <f ca="1">IF('Income Replacement Calculations'!CF67=0,'Income Replacement Calculations'!CE67*12,'Income Replacement Calculations'!CF67*12)</f>
        <v>0</v>
      </c>
      <c r="K66" s="69">
        <f ca="1">IF('Income Replacement Calculations'!CK67=0,'Income Replacement Calculations'!CJ67*12,'Income Replacement Calculations'!CK67*12)</f>
        <v>0</v>
      </c>
      <c r="L66" s="69">
        <f ca="1">IF('Income Replacement Calculations'!CP67=0,'Income Replacement Calculations'!CO67*12,'Income Replacement Calculations'!CP67*12)</f>
        <v>0</v>
      </c>
      <c r="M66" s="72">
        <f t="shared" ca="1" si="1"/>
        <v>0</v>
      </c>
      <c r="N66" s="4"/>
      <c r="O66" s="71">
        <f ca="1">IF('Income Replacement Calculations'!AB67=0,'Income Replacement Calculations'!AA67*12,'Income Replacement Calculations'!AB67*12)</f>
        <v>0</v>
      </c>
      <c r="P66" s="69">
        <f ca="1">IF('Income Replacement Calculations'!AF67=0,'Income Replacement Calculations'!AE67*12,'Income Replacement Calculations'!AF67*12)</f>
        <v>0</v>
      </c>
      <c r="Q66" s="69">
        <f ca="1">IF('Income Replacement Calculations'!AQ67=0,'Income Replacement Calculations'!AP67*12,'Income Replacement Calculations'!AQ67*12)</f>
        <v>0</v>
      </c>
      <c r="R66" s="69">
        <f ca="1">IF('Income Replacement Calculations'!AV67=0,'Income Replacement Calculations'!AU67*12,'Income Replacement Calculations'!AV67*12)</f>
        <v>0</v>
      </c>
      <c r="S66" s="69">
        <f ca="1">IF('Income Replacement Calculations'!BA67=0,'Income Replacement Calculations'!AZ67*12,'Income Replacement Calculations'!BA67*12)</f>
        <v>0</v>
      </c>
      <c r="T66" s="69">
        <f ca="1">IF('Income Replacement Calculations'!BF67=0,'Income Replacement Calculations'!BE67*12,'Income Replacement Calculations'!BF67*12)</f>
        <v>0</v>
      </c>
      <c r="U66" s="69">
        <f ca="1">IF('Income Replacement Calculations'!BK67=0,'Income Replacement Calculations'!BJ67*12,'Income Replacement Calculations'!BK67*12)</f>
        <v>0</v>
      </c>
      <c r="V66" s="72">
        <f t="shared" ca="1" si="2"/>
        <v>0</v>
      </c>
      <c r="W66" s="4"/>
      <c r="X66" s="71">
        <f t="shared" ca="1" si="3"/>
        <v>0</v>
      </c>
      <c r="Y66" s="72">
        <f t="shared" ca="1" si="12"/>
        <v>0</v>
      </c>
      <c r="Z66" s="4"/>
      <c r="AA66" s="63">
        <f t="shared" ca="1" si="4"/>
        <v>61</v>
      </c>
      <c r="AB66" s="81">
        <f t="shared" si="5"/>
        <v>62</v>
      </c>
      <c r="AC66" s="74">
        <f ca="1">'Income Replacement Calculations'!$D67</f>
        <v>61</v>
      </c>
      <c r="AD66" s="66">
        <f t="shared" ca="1" si="6"/>
        <v>61</v>
      </c>
      <c r="AE66" s="4"/>
      <c r="AF66" s="76">
        <f ca="1">SUM('Income Replacement Calculations'!$DA$67:$DA$80)</f>
        <v>0</v>
      </c>
      <c r="AG66" s="77">
        <f ca="1">'Lump Sum Projectors'!BR67</f>
        <v>0</v>
      </c>
      <c r="AH66" s="78">
        <f t="shared" ca="1" si="7"/>
        <v>0</v>
      </c>
      <c r="AI66" s="68">
        <f ca="1">'Lump Sum Projectors'!AS144</f>
        <v>0</v>
      </c>
      <c r="AJ66" s="79">
        <f t="shared" ca="1" si="8"/>
        <v>0</v>
      </c>
      <c r="AK66" s="4"/>
      <c r="AL66" s="80">
        <f t="shared" ca="1" si="9"/>
        <v>0</v>
      </c>
      <c r="AM66" s="82">
        <f t="shared" ca="1" si="11"/>
        <v>0</v>
      </c>
    </row>
    <row r="67" spans="2:39" ht="15" customHeight="1">
      <c r="B67" s="63">
        <f ca="1">'Income Replacement Calculations'!B68</f>
        <v>62</v>
      </c>
      <c r="C67" s="64">
        <f t="shared" si="10"/>
        <v>63</v>
      </c>
      <c r="D67" s="65">
        <f ca="1">'Income Replacement Calculations'!$D68</f>
        <v>62</v>
      </c>
      <c r="E67" s="66">
        <f ca="1">'Income Replacement Calculations'!E68</f>
        <v>62</v>
      </c>
      <c r="F67" s="4"/>
      <c r="G67" s="67">
        <f ca="1">'Income Replacement Calculations'!CV68*12</f>
        <v>0</v>
      </c>
      <c r="H67" s="68">
        <f ca="1">IF('Income Replacement Calculations'!BV68=0,'Income Replacement Calculations'!BU68*12,'Income Replacement Calculations'!BV68*12)</f>
        <v>0</v>
      </c>
      <c r="I67" s="69">
        <f ca="1">IF('Income Replacement Calculations'!CA68=0,'Income Replacement Calculations'!BZ68*12,'Income Replacement Calculations'!CA68*12)</f>
        <v>0</v>
      </c>
      <c r="J67" s="69">
        <f ca="1">IF('Income Replacement Calculations'!CF68=0,'Income Replacement Calculations'!CE68*12,'Income Replacement Calculations'!CF68*12)</f>
        <v>0</v>
      </c>
      <c r="K67" s="69">
        <f ca="1">IF('Income Replacement Calculations'!CK68=0,'Income Replacement Calculations'!CJ68*12,'Income Replacement Calculations'!CK68*12)</f>
        <v>0</v>
      </c>
      <c r="L67" s="69">
        <f ca="1">IF('Income Replacement Calculations'!CP68=0,'Income Replacement Calculations'!CO68*12,'Income Replacement Calculations'!CP68*12)</f>
        <v>0</v>
      </c>
      <c r="M67" s="72">
        <f t="shared" ca="1" si="1"/>
        <v>0</v>
      </c>
      <c r="N67" s="4"/>
      <c r="O67" s="71">
        <f ca="1">IF('Income Replacement Calculations'!AB68=0,'Income Replacement Calculations'!AA68*12,'Income Replacement Calculations'!AB68*12)</f>
        <v>0</v>
      </c>
      <c r="P67" s="69">
        <f ca="1">IF('Income Replacement Calculations'!AF68=0,'Income Replacement Calculations'!AE68*12,'Income Replacement Calculations'!AF68*12)</f>
        <v>0</v>
      </c>
      <c r="Q67" s="69">
        <f ca="1">IF('Income Replacement Calculations'!AQ68=0,'Income Replacement Calculations'!AP68*12,'Income Replacement Calculations'!AQ68*12)</f>
        <v>0</v>
      </c>
      <c r="R67" s="69">
        <f ca="1">IF('Income Replacement Calculations'!AV68=0,'Income Replacement Calculations'!AU68*12,'Income Replacement Calculations'!AV68*12)</f>
        <v>0</v>
      </c>
      <c r="S67" s="69">
        <f ca="1">IF('Income Replacement Calculations'!BA68=0,'Income Replacement Calculations'!AZ68*12,'Income Replacement Calculations'!BA68*12)</f>
        <v>0</v>
      </c>
      <c r="T67" s="69">
        <f ca="1">IF('Income Replacement Calculations'!BF68=0,'Income Replacement Calculations'!BE68*12,'Income Replacement Calculations'!BF68*12)</f>
        <v>0</v>
      </c>
      <c r="U67" s="69">
        <f ca="1">IF('Income Replacement Calculations'!BK68=0,'Income Replacement Calculations'!BJ68*12,'Income Replacement Calculations'!BK68*12)</f>
        <v>0</v>
      </c>
      <c r="V67" s="72">
        <f t="shared" ca="1" si="2"/>
        <v>0</v>
      </c>
      <c r="W67" s="4"/>
      <c r="X67" s="71">
        <f t="shared" ca="1" si="3"/>
        <v>0</v>
      </c>
      <c r="Y67" s="72">
        <f t="shared" ca="1" si="12"/>
        <v>0</v>
      </c>
      <c r="Z67" s="4"/>
      <c r="AA67" s="63">
        <f t="shared" ca="1" si="4"/>
        <v>62</v>
      </c>
      <c r="AB67" s="81">
        <f t="shared" si="5"/>
        <v>63</v>
      </c>
      <c r="AC67" s="74">
        <f ca="1">'Income Replacement Calculations'!$D68</f>
        <v>62</v>
      </c>
      <c r="AD67" s="66">
        <f t="shared" ca="1" si="6"/>
        <v>62</v>
      </c>
      <c r="AE67" s="4"/>
      <c r="AF67" s="76">
        <f ca="1">SUM('Income Replacement Calculations'!$DA$68:$DA$80)</f>
        <v>0</v>
      </c>
      <c r="AG67" s="77">
        <f ca="1">'Lump Sum Projectors'!BR68</f>
        <v>0</v>
      </c>
      <c r="AH67" s="78">
        <f t="shared" ca="1" si="7"/>
        <v>0</v>
      </c>
      <c r="AI67" s="68">
        <f ca="1">'Lump Sum Projectors'!AS145</f>
        <v>0</v>
      </c>
      <c r="AJ67" s="79">
        <f t="shared" ca="1" si="8"/>
        <v>0</v>
      </c>
      <c r="AK67" s="4"/>
      <c r="AL67" s="80">
        <f t="shared" ca="1" si="9"/>
        <v>0</v>
      </c>
      <c r="AM67" s="82">
        <f t="shared" ca="1" si="11"/>
        <v>0</v>
      </c>
    </row>
    <row r="68" spans="2:39" ht="15" customHeight="1">
      <c r="B68" s="63">
        <f ca="1">'Income Replacement Calculations'!B69</f>
        <v>63</v>
      </c>
      <c r="C68" s="64">
        <f t="shared" si="10"/>
        <v>64</v>
      </c>
      <c r="D68" s="65">
        <f ca="1">'Income Replacement Calculations'!$D69</f>
        <v>63</v>
      </c>
      <c r="E68" s="66">
        <f ca="1">'Income Replacement Calculations'!E69</f>
        <v>63</v>
      </c>
      <c r="F68" s="4"/>
      <c r="G68" s="67">
        <f ca="1">'Income Replacement Calculations'!CV69*12</f>
        <v>0</v>
      </c>
      <c r="H68" s="68">
        <f ca="1">IF('Income Replacement Calculations'!BV69=0,'Income Replacement Calculations'!BU69*12,'Income Replacement Calculations'!BV69*12)</f>
        <v>0</v>
      </c>
      <c r="I68" s="69">
        <f ca="1">IF('Income Replacement Calculations'!CA69=0,'Income Replacement Calculations'!BZ69*12,'Income Replacement Calculations'!CA69*12)</f>
        <v>0</v>
      </c>
      <c r="J68" s="69">
        <f ca="1">IF('Income Replacement Calculations'!CF69=0,'Income Replacement Calculations'!CE69*12,'Income Replacement Calculations'!CF69*12)</f>
        <v>0</v>
      </c>
      <c r="K68" s="69">
        <f ca="1">IF('Income Replacement Calculations'!CK69=0,'Income Replacement Calculations'!CJ69*12,'Income Replacement Calculations'!CK69*12)</f>
        <v>0</v>
      </c>
      <c r="L68" s="69">
        <f ca="1">IF('Income Replacement Calculations'!CP69=0,'Income Replacement Calculations'!CO69*12,'Income Replacement Calculations'!CP69*12)</f>
        <v>0</v>
      </c>
      <c r="M68" s="72">
        <f t="shared" ca="1" si="1"/>
        <v>0</v>
      </c>
      <c r="N68" s="4"/>
      <c r="O68" s="71">
        <f ca="1">IF('Income Replacement Calculations'!AB69=0,'Income Replacement Calculations'!AA69*12,'Income Replacement Calculations'!AB69*12)</f>
        <v>0</v>
      </c>
      <c r="P68" s="69">
        <f ca="1">IF('Income Replacement Calculations'!AF69=0,'Income Replacement Calculations'!AE69*12,'Income Replacement Calculations'!AF69*12)</f>
        <v>0</v>
      </c>
      <c r="Q68" s="69">
        <f ca="1">IF('Income Replacement Calculations'!AQ69=0,'Income Replacement Calculations'!AP69*12,'Income Replacement Calculations'!AQ69*12)</f>
        <v>0</v>
      </c>
      <c r="R68" s="69">
        <f ca="1">IF('Income Replacement Calculations'!AV69=0,'Income Replacement Calculations'!AU69*12,'Income Replacement Calculations'!AV69*12)</f>
        <v>0</v>
      </c>
      <c r="S68" s="69">
        <f ca="1">IF('Income Replacement Calculations'!BA69=0,'Income Replacement Calculations'!AZ69*12,'Income Replacement Calculations'!BA69*12)</f>
        <v>0</v>
      </c>
      <c r="T68" s="69">
        <f ca="1">IF('Income Replacement Calculations'!BF69=0,'Income Replacement Calculations'!BE69*12,'Income Replacement Calculations'!BF69*12)</f>
        <v>0</v>
      </c>
      <c r="U68" s="69">
        <f ca="1">IF('Income Replacement Calculations'!BK69=0,'Income Replacement Calculations'!BJ69*12,'Income Replacement Calculations'!BK69*12)</f>
        <v>0</v>
      </c>
      <c r="V68" s="72">
        <f t="shared" ca="1" si="2"/>
        <v>0</v>
      </c>
      <c r="W68" s="4"/>
      <c r="X68" s="71">
        <f t="shared" ca="1" si="3"/>
        <v>0</v>
      </c>
      <c r="Y68" s="72">
        <f t="shared" ca="1" si="12"/>
        <v>0</v>
      </c>
      <c r="Z68" s="4"/>
      <c r="AA68" s="63">
        <f t="shared" ca="1" si="4"/>
        <v>63</v>
      </c>
      <c r="AB68" s="81">
        <f t="shared" si="5"/>
        <v>64</v>
      </c>
      <c r="AC68" s="74">
        <f ca="1">'Income Replacement Calculations'!$D69</f>
        <v>63</v>
      </c>
      <c r="AD68" s="66">
        <f t="shared" ca="1" si="6"/>
        <v>63</v>
      </c>
      <c r="AE68" s="4"/>
      <c r="AF68" s="76">
        <f ca="1">SUM('Income Replacement Calculations'!$DA$69:$DA$80)</f>
        <v>0</v>
      </c>
      <c r="AG68" s="77">
        <f ca="1">'Lump Sum Projectors'!BR69</f>
        <v>0</v>
      </c>
      <c r="AH68" s="78">
        <f t="shared" ca="1" si="7"/>
        <v>0</v>
      </c>
      <c r="AI68" s="68">
        <f ca="1">'Lump Sum Projectors'!AS146</f>
        <v>0</v>
      </c>
      <c r="AJ68" s="79">
        <f t="shared" ca="1" si="8"/>
        <v>0</v>
      </c>
      <c r="AK68" s="4"/>
      <c r="AL68" s="80">
        <f t="shared" ca="1" si="9"/>
        <v>0</v>
      </c>
      <c r="AM68" s="82">
        <f t="shared" ca="1" si="11"/>
        <v>0</v>
      </c>
    </row>
    <row r="69" spans="2:39" ht="15" customHeight="1">
      <c r="B69" s="63">
        <f ca="1">'Income Replacement Calculations'!B70</f>
        <v>64</v>
      </c>
      <c r="C69" s="64">
        <f t="shared" si="10"/>
        <v>65</v>
      </c>
      <c r="D69" s="65">
        <f ca="1">'Income Replacement Calculations'!$D70</f>
        <v>64</v>
      </c>
      <c r="E69" s="66">
        <f ca="1">'Income Replacement Calculations'!E70</f>
        <v>64</v>
      </c>
      <c r="F69" s="4"/>
      <c r="G69" s="67">
        <f ca="1">'Income Replacement Calculations'!CV70*12</f>
        <v>0</v>
      </c>
      <c r="H69" s="68">
        <f ca="1">IF('Income Replacement Calculations'!BV70=0,'Income Replacement Calculations'!BU70*12,'Income Replacement Calculations'!BV70*12)</f>
        <v>0</v>
      </c>
      <c r="I69" s="69">
        <f ca="1">IF('Income Replacement Calculations'!CA70=0,'Income Replacement Calculations'!BZ70*12,'Income Replacement Calculations'!CA70*12)</f>
        <v>0</v>
      </c>
      <c r="J69" s="69">
        <f ca="1">IF('Income Replacement Calculations'!CF70=0,'Income Replacement Calculations'!CE70*12,'Income Replacement Calculations'!CF70*12)</f>
        <v>0</v>
      </c>
      <c r="K69" s="69">
        <f ca="1">IF('Income Replacement Calculations'!CK70=0,'Income Replacement Calculations'!CJ70*12,'Income Replacement Calculations'!CK70*12)</f>
        <v>0</v>
      </c>
      <c r="L69" s="69">
        <f ca="1">IF('Income Replacement Calculations'!CP70=0,'Income Replacement Calculations'!CO70*12,'Income Replacement Calculations'!CP70*12)</f>
        <v>0</v>
      </c>
      <c r="M69" s="72">
        <f t="shared" ca="1" si="1"/>
        <v>0</v>
      </c>
      <c r="N69" s="4"/>
      <c r="O69" s="71">
        <f ca="1">IF('Income Replacement Calculations'!AB70=0,'Income Replacement Calculations'!AA70*12,'Income Replacement Calculations'!AB70*12)</f>
        <v>0</v>
      </c>
      <c r="P69" s="69">
        <f ca="1">IF('Income Replacement Calculations'!AF70=0,'Income Replacement Calculations'!AE70*12,'Income Replacement Calculations'!AF70*12)</f>
        <v>0</v>
      </c>
      <c r="Q69" s="69">
        <f ca="1">IF('Income Replacement Calculations'!AQ70=0,'Income Replacement Calculations'!AP70*12,'Income Replacement Calculations'!AQ70*12)</f>
        <v>0</v>
      </c>
      <c r="R69" s="69">
        <f ca="1">IF('Income Replacement Calculations'!AV70=0,'Income Replacement Calculations'!AU70*12,'Income Replacement Calculations'!AV70*12)</f>
        <v>0</v>
      </c>
      <c r="S69" s="69">
        <f ca="1">IF('Income Replacement Calculations'!BA70=0,'Income Replacement Calculations'!AZ70*12,'Income Replacement Calculations'!BA70*12)</f>
        <v>0</v>
      </c>
      <c r="T69" s="69">
        <f ca="1">IF('Income Replacement Calculations'!BF70=0,'Income Replacement Calculations'!BE70*12,'Income Replacement Calculations'!BF70*12)</f>
        <v>0</v>
      </c>
      <c r="U69" s="69">
        <f ca="1">IF('Income Replacement Calculations'!BK70=0,'Income Replacement Calculations'!BJ70*12,'Income Replacement Calculations'!BK70*12)</f>
        <v>0</v>
      </c>
      <c r="V69" s="72">
        <f t="shared" ca="1" si="2"/>
        <v>0</v>
      </c>
      <c r="W69" s="4"/>
      <c r="X69" s="71">
        <f t="shared" ca="1" si="3"/>
        <v>0</v>
      </c>
      <c r="Y69" s="72">
        <f t="shared" ref="Y69:Y79" ca="1" si="13">G69-V69</f>
        <v>0</v>
      </c>
      <c r="Z69" s="4"/>
      <c r="AA69" s="63">
        <f t="shared" ca="1" si="4"/>
        <v>64</v>
      </c>
      <c r="AB69" s="81">
        <f t="shared" si="5"/>
        <v>65</v>
      </c>
      <c r="AC69" s="74">
        <f ca="1">'Income Replacement Calculations'!$D70</f>
        <v>64</v>
      </c>
      <c r="AD69" s="66">
        <f t="shared" ca="1" si="6"/>
        <v>64</v>
      </c>
      <c r="AE69" s="4"/>
      <c r="AF69" s="76">
        <f ca="1">SUM('Income Replacement Calculations'!$DA$70:$DA$80)</f>
        <v>0</v>
      </c>
      <c r="AG69" s="77">
        <f ca="1">'Lump Sum Projectors'!BR70</f>
        <v>0</v>
      </c>
      <c r="AH69" s="78">
        <f t="shared" ca="1" si="7"/>
        <v>0</v>
      </c>
      <c r="AI69" s="68">
        <f ca="1">'Lump Sum Projectors'!AS147</f>
        <v>0</v>
      </c>
      <c r="AJ69" s="79">
        <f t="shared" ca="1" si="8"/>
        <v>0</v>
      </c>
      <c r="AK69" s="4"/>
      <c r="AL69" s="80">
        <f t="shared" ca="1" si="9"/>
        <v>0</v>
      </c>
      <c r="AM69" s="82">
        <f t="shared" ca="1" si="11"/>
        <v>0</v>
      </c>
    </row>
    <row r="70" spans="2:39" ht="15" customHeight="1">
      <c r="B70" s="63">
        <f ca="1">'Income Replacement Calculations'!B71</f>
        <v>65</v>
      </c>
      <c r="C70" s="64">
        <f t="shared" si="10"/>
        <v>66</v>
      </c>
      <c r="D70" s="65">
        <f ca="1">'Income Replacement Calculations'!$D71</f>
        <v>65</v>
      </c>
      <c r="E70" s="66">
        <f ca="1">'Income Replacement Calculations'!E71</f>
        <v>65</v>
      </c>
      <c r="F70" s="4"/>
      <c r="G70" s="67">
        <f ca="1">'Income Replacement Calculations'!CV71*12</f>
        <v>0</v>
      </c>
      <c r="H70" s="68">
        <f ca="1">IF('Income Replacement Calculations'!BV71=0,'Income Replacement Calculations'!BU71*12,'Income Replacement Calculations'!BV71*12)</f>
        <v>0</v>
      </c>
      <c r="I70" s="69">
        <f ca="1">IF('Income Replacement Calculations'!CA71=0,'Income Replacement Calculations'!BZ71*12,'Income Replacement Calculations'!CA71*12)</f>
        <v>0</v>
      </c>
      <c r="J70" s="69">
        <f ca="1">IF('Income Replacement Calculations'!CF71=0,'Income Replacement Calculations'!CE71*12,'Income Replacement Calculations'!CF71*12)</f>
        <v>0</v>
      </c>
      <c r="K70" s="69">
        <f ca="1">IF('Income Replacement Calculations'!CK71=0,'Income Replacement Calculations'!CJ71*12,'Income Replacement Calculations'!CK71*12)</f>
        <v>0</v>
      </c>
      <c r="L70" s="69">
        <f ca="1">IF('Income Replacement Calculations'!CP71=0,'Income Replacement Calculations'!CO71*12,'Income Replacement Calculations'!CP71*12)</f>
        <v>0</v>
      </c>
      <c r="M70" s="72">
        <f t="shared" ref="M70:M79" ca="1" si="14">SUM(G70:L70)</f>
        <v>0</v>
      </c>
      <c r="N70" s="4"/>
      <c r="O70" s="71">
        <f ca="1">IF('Income Replacement Calculations'!AB71=0,'Income Replacement Calculations'!AA71*12,'Income Replacement Calculations'!AB71*12)</f>
        <v>0</v>
      </c>
      <c r="P70" s="69">
        <f ca="1">IF('Income Replacement Calculations'!AF71=0,'Income Replacement Calculations'!AE71*12,'Income Replacement Calculations'!AF71*12)</f>
        <v>0</v>
      </c>
      <c r="Q70" s="69">
        <f ca="1">IF('Income Replacement Calculations'!AQ71=0,'Income Replacement Calculations'!AP71*12,'Income Replacement Calculations'!AQ71*12)</f>
        <v>0</v>
      </c>
      <c r="R70" s="69">
        <f ca="1">IF('Income Replacement Calculations'!AV71=0,'Income Replacement Calculations'!AU71*12,'Income Replacement Calculations'!AV71*12)</f>
        <v>0</v>
      </c>
      <c r="S70" s="69">
        <f ca="1">IF('Income Replacement Calculations'!BA71=0,'Income Replacement Calculations'!AZ71*12,'Income Replacement Calculations'!BA71*12)</f>
        <v>0</v>
      </c>
      <c r="T70" s="69">
        <f ca="1">IF('Income Replacement Calculations'!BF71=0,'Income Replacement Calculations'!BE71*12,'Income Replacement Calculations'!BF71*12)</f>
        <v>0</v>
      </c>
      <c r="U70" s="69">
        <f ca="1">IF('Income Replacement Calculations'!BK71=0,'Income Replacement Calculations'!BJ71*12,'Income Replacement Calculations'!BK71*12)</f>
        <v>0</v>
      </c>
      <c r="V70" s="72">
        <f t="shared" ref="V70:V79" ca="1" si="15">SUM(O70:U70)</f>
        <v>0</v>
      </c>
      <c r="W70" s="4"/>
      <c r="X70" s="71">
        <f t="shared" ref="X70:X79" ca="1" si="16">M70-V70</f>
        <v>0</v>
      </c>
      <c r="Y70" s="72">
        <f t="shared" ca="1" si="13"/>
        <v>0</v>
      </c>
      <c r="Z70" s="4"/>
      <c r="AA70" s="63">
        <f t="shared" ref="AA70:AA79" ca="1" si="17">B70</f>
        <v>65</v>
      </c>
      <c r="AB70" s="81">
        <f t="shared" ref="AB70:AB79" si="18">C70</f>
        <v>66</v>
      </c>
      <c r="AC70" s="74">
        <f ca="1">'Income Replacement Calculations'!$D71</f>
        <v>65</v>
      </c>
      <c r="AD70" s="66">
        <f t="shared" ref="AD70:AD79" ca="1" si="19">E70</f>
        <v>65</v>
      </c>
      <c r="AE70" s="4"/>
      <c r="AF70" s="76">
        <f ca="1">SUM('Income Replacement Calculations'!$DA$71:$DA$80)</f>
        <v>0</v>
      </c>
      <c r="AG70" s="77">
        <f ca="1">'Lump Sum Projectors'!BR71</f>
        <v>0</v>
      </c>
      <c r="AH70" s="78">
        <f t="shared" ref="AH70:AH79" ca="1" si="20">AF70+AG70</f>
        <v>0</v>
      </c>
      <c r="AI70" s="68">
        <f ca="1">'Lump Sum Projectors'!AS148</f>
        <v>0</v>
      </c>
      <c r="AJ70" s="79">
        <f t="shared" ref="AJ70:AJ79" ca="1" si="21">AH70-AI70</f>
        <v>0</v>
      </c>
      <c r="AK70" s="4"/>
      <c r="AL70" s="80">
        <f t="shared" ref="AL70:AL79" ca="1" si="22">IF(AJ70&lt;0,0,AJ70)</f>
        <v>0</v>
      </c>
      <c r="AM70" s="82">
        <f t="shared" ca="1" si="11"/>
        <v>0</v>
      </c>
    </row>
    <row r="71" spans="2:39" ht="15" customHeight="1">
      <c r="B71" s="63">
        <f ca="1">'Income Replacement Calculations'!B72</f>
        <v>66</v>
      </c>
      <c r="C71" s="64">
        <f t="shared" ref="C71:C79" si="23">C70+1</f>
        <v>67</v>
      </c>
      <c r="D71" s="65">
        <f ca="1">'Income Replacement Calculations'!$D72</f>
        <v>66</v>
      </c>
      <c r="E71" s="66">
        <f ca="1">'Income Replacement Calculations'!E72</f>
        <v>66</v>
      </c>
      <c r="F71" s="4"/>
      <c r="G71" s="67">
        <f ca="1">'Income Replacement Calculations'!CV72*12</f>
        <v>0</v>
      </c>
      <c r="H71" s="68">
        <f ca="1">IF('Income Replacement Calculations'!BV72=0,'Income Replacement Calculations'!BU72*12,'Income Replacement Calculations'!BV72*12)</f>
        <v>0</v>
      </c>
      <c r="I71" s="69">
        <f ca="1">IF('Income Replacement Calculations'!CA72=0,'Income Replacement Calculations'!BZ72*12,'Income Replacement Calculations'!CA72*12)</f>
        <v>0</v>
      </c>
      <c r="J71" s="69">
        <f ca="1">IF('Income Replacement Calculations'!CF72=0,'Income Replacement Calculations'!CE72*12,'Income Replacement Calculations'!CF72*12)</f>
        <v>0</v>
      </c>
      <c r="K71" s="69">
        <f ca="1">IF('Income Replacement Calculations'!CK72=0,'Income Replacement Calculations'!CJ72*12,'Income Replacement Calculations'!CK72*12)</f>
        <v>0</v>
      </c>
      <c r="L71" s="69">
        <f ca="1">IF('Income Replacement Calculations'!CP72=0,'Income Replacement Calculations'!CO72*12,'Income Replacement Calculations'!CP72*12)</f>
        <v>0</v>
      </c>
      <c r="M71" s="72">
        <f t="shared" ca="1" si="14"/>
        <v>0</v>
      </c>
      <c r="N71" s="4"/>
      <c r="O71" s="71">
        <f ca="1">IF('Income Replacement Calculations'!AB72=0,'Income Replacement Calculations'!AA72*12,'Income Replacement Calculations'!AB72*12)</f>
        <v>0</v>
      </c>
      <c r="P71" s="69">
        <f ca="1">IF('Income Replacement Calculations'!AF72=0,'Income Replacement Calculations'!AE72*12,'Income Replacement Calculations'!AF72*12)</f>
        <v>0</v>
      </c>
      <c r="Q71" s="69">
        <f ca="1">IF('Income Replacement Calculations'!AQ72=0,'Income Replacement Calculations'!AP72*12,'Income Replacement Calculations'!AQ72*12)</f>
        <v>0</v>
      </c>
      <c r="R71" s="69">
        <f ca="1">IF('Income Replacement Calculations'!AV72=0,'Income Replacement Calculations'!AU72*12,'Income Replacement Calculations'!AV72*12)</f>
        <v>0</v>
      </c>
      <c r="S71" s="69">
        <f ca="1">IF('Income Replacement Calculations'!BA72=0,'Income Replacement Calculations'!AZ72*12,'Income Replacement Calculations'!BA72*12)</f>
        <v>0</v>
      </c>
      <c r="T71" s="69">
        <f ca="1">IF('Income Replacement Calculations'!BF72=0,'Income Replacement Calculations'!BE72*12,'Income Replacement Calculations'!BF72*12)</f>
        <v>0</v>
      </c>
      <c r="U71" s="69">
        <f ca="1">IF('Income Replacement Calculations'!BK72=0,'Income Replacement Calculations'!BJ72*12,'Income Replacement Calculations'!BK72*12)</f>
        <v>0</v>
      </c>
      <c r="V71" s="72">
        <f t="shared" ca="1" si="15"/>
        <v>0</v>
      </c>
      <c r="W71" s="4"/>
      <c r="X71" s="71">
        <f t="shared" ca="1" si="16"/>
        <v>0</v>
      </c>
      <c r="Y71" s="72">
        <f t="shared" ca="1" si="13"/>
        <v>0</v>
      </c>
      <c r="Z71" s="4"/>
      <c r="AA71" s="63">
        <f t="shared" ca="1" si="17"/>
        <v>66</v>
      </c>
      <c r="AB71" s="81">
        <f t="shared" si="18"/>
        <v>67</v>
      </c>
      <c r="AC71" s="74">
        <f ca="1">'Income Replacement Calculations'!$D72</f>
        <v>66</v>
      </c>
      <c r="AD71" s="66">
        <f t="shared" ca="1" si="19"/>
        <v>66</v>
      </c>
      <c r="AE71" s="4"/>
      <c r="AF71" s="76">
        <f ca="1">SUM('Income Replacement Calculations'!$DA$72:$DA$80)</f>
        <v>0</v>
      </c>
      <c r="AG71" s="77">
        <f ca="1">'Lump Sum Projectors'!BR72</f>
        <v>0</v>
      </c>
      <c r="AH71" s="78">
        <f t="shared" ca="1" si="20"/>
        <v>0</v>
      </c>
      <c r="AI71" s="68">
        <f ca="1">'Lump Sum Projectors'!AS149</f>
        <v>0</v>
      </c>
      <c r="AJ71" s="79">
        <f t="shared" ca="1" si="21"/>
        <v>0</v>
      </c>
      <c r="AK71" s="4"/>
      <c r="AL71" s="80">
        <f t="shared" ca="1" si="22"/>
        <v>0</v>
      </c>
      <c r="AM71" s="82">
        <f t="shared" ref="AM71:AM79" ca="1" si="24">IF(AL71&lt;=0,0,(AL71-AL70)/AL70)</f>
        <v>0</v>
      </c>
    </row>
    <row r="72" spans="2:39" ht="15" customHeight="1">
      <c r="B72" s="63">
        <f ca="1">'Income Replacement Calculations'!B73</f>
        <v>67</v>
      </c>
      <c r="C72" s="64">
        <f t="shared" si="23"/>
        <v>68</v>
      </c>
      <c r="D72" s="65">
        <f ca="1">'Income Replacement Calculations'!$D73</f>
        <v>67</v>
      </c>
      <c r="E72" s="66">
        <f ca="1">'Income Replacement Calculations'!E73</f>
        <v>67</v>
      </c>
      <c r="F72" s="4"/>
      <c r="G72" s="67">
        <f ca="1">'Income Replacement Calculations'!CV73*12</f>
        <v>0</v>
      </c>
      <c r="H72" s="68">
        <f ca="1">IF('Income Replacement Calculations'!BV73=0,'Income Replacement Calculations'!BU73*12,'Income Replacement Calculations'!BV73*12)</f>
        <v>0</v>
      </c>
      <c r="I72" s="69">
        <f ca="1">IF('Income Replacement Calculations'!CA73=0,'Income Replacement Calculations'!BZ73*12,'Income Replacement Calculations'!CA73*12)</f>
        <v>0</v>
      </c>
      <c r="J72" s="69">
        <f ca="1">IF('Income Replacement Calculations'!CF73=0,'Income Replacement Calculations'!CE73*12,'Income Replacement Calculations'!CF73*12)</f>
        <v>0</v>
      </c>
      <c r="K72" s="69">
        <f ca="1">IF('Income Replacement Calculations'!CK73=0,'Income Replacement Calculations'!CJ73*12,'Income Replacement Calculations'!CK73*12)</f>
        <v>0</v>
      </c>
      <c r="L72" s="69">
        <f ca="1">IF('Income Replacement Calculations'!CP73=0,'Income Replacement Calculations'!CO73*12,'Income Replacement Calculations'!CP73*12)</f>
        <v>0</v>
      </c>
      <c r="M72" s="72">
        <f t="shared" ca="1" si="14"/>
        <v>0</v>
      </c>
      <c r="N72" s="4"/>
      <c r="O72" s="71">
        <f ca="1">IF('Income Replacement Calculations'!AB73=0,'Income Replacement Calculations'!AA73*12,'Income Replacement Calculations'!AB73*12)</f>
        <v>0</v>
      </c>
      <c r="P72" s="69">
        <f ca="1">IF('Income Replacement Calculations'!AF73=0,'Income Replacement Calculations'!AE73*12,'Income Replacement Calculations'!AF73*12)</f>
        <v>0</v>
      </c>
      <c r="Q72" s="69">
        <f ca="1">IF('Income Replacement Calculations'!AQ73=0,'Income Replacement Calculations'!AP73*12,'Income Replacement Calculations'!AQ73*12)</f>
        <v>0</v>
      </c>
      <c r="R72" s="69">
        <f ca="1">IF('Income Replacement Calculations'!AV73=0,'Income Replacement Calculations'!AU73*12,'Income Replacement Calculations'!AV73*12)</f>
        <v>0</v>
      </c>
      <c r="S72" s="69">
        <f ca="1">IF('Income Replacement Calculations'!BA73=0,'Income Replacement Calculations'!AZ73*12,'Income Replacement Calculations'!BA73*12)</f>
        <v>0</v>
      </c>
      <c r="T72" s="69">
        <f ca="1">IF('Income Replacement Calculations'!BF73=0,'Income Replacement Calculations'!BE73*12,'Income Replacement Calculations'!BF73*12)</f>
        <v>0</v>
      </c>
      <c r="U72" s="69">
        <f ca="1">IF('Income Replacement Calculations'!BK73=0,'Income Replacement Calculations'!BJ73*12,'Income Replacement Calculations'!BK73*12)</f>
        <v>0</v>
      </c>
      <c r="V72" s="72">
        <f t="shared" ca="1" si="15"/>
        <v>0</v>
      </c>
      <c r="W72" s="4"/>
      <c r="X72" s="71">
        <f t="shared" ca="1" si="16"/>
        <v>0</v>
      </c>
      <c r="Y72" s="72">
        <f t="shared" ca="1" si="13"/>
        <v>0</v>
      </c>
      <c r="Z72" s="4"/>
      <c r="AA72" s="63">
        <f t="shared" ca="1" si="17"/>
        <v>67</v>
      </c>
      <c r="AB72" s="81">
        <f t="shared" si="18"/>
        <v>68</v>
      </c>
      <c r="AC72" s="74">
        <f ca="1">'Income Replacement Calculations'!$D73</f>
        <v>67</v>
      </c>
      <c r="AD72" s="66">
        <f t="shared" ca="1" si="19"/>
        <v>67</v>
      </c>
      <c r="AE72" s="4"/>
      <c r="AF72" s="76">
        <f ca="1">SUM('Income Replacement Calculations'!$DA$73:$DA$80)</f>
        <v>0</v>
      </c>
      <c r="AG72" s="77">
        <f ca="1">'Lump Sum Projectors'!BR73</f>
        <v>0</v>
      </c>
      <c r="AH72" s="78">
        <f t="shared" ca="1" si="20"/>
        <v>0</v>
      </c>
      <c r="AI72" s="68">
        <f ca="1">'Lump Sum Projectors'!AS150</f>
        <v>0</v>
      </c>
      <c r="AJ72" s="79">
        <f t="shared" ca="1" si="21"/>
        <v>0</v>
      </c>
      <c r="AK72" s="4"/>
      <c r="AL72" s="80">
        <f t="shared" ca="1" si="22"/>
        <v>0</v>
      </c>
      <c r="AM72" s="82">
        <f t="shared" ca="1" si="24"/>
        <v>0</v>
      </c>
    </row>
    <row r="73" spans="2:39" ht="15" customHeight="1">
      <c r="B73" s="63">
        <f ca="1">'Income Replacement Calculations'!B74</f>
        <v>68</v>
      </c>
      <c r="C73" s="64">
        <f t="shared" si="23"/>
        <v>69</v>
      </c>
      <c r="D73" s="65">
        <f ca="1">'Income Replacement Calculations'!$D74</f>
        <v>68</v>
      </c>
      <c r="E73" s="66">
        <f ca="1">'Income Replacement Calculations'!E74</f>
        <v>68</v>
      </c>
      <c r="F73" s="4"/>
      <c r="G73" s="67">
        <f ca="1">'Income Replacement Calculations'!CV74*12</f>
        <v>0</v>
      </c>
      <c r="H73" s="68">
        <f ca="1">IF('Income Replacement Calculations'!BV74=0,'Income Replacement Calculations'!BU74*12,'Income Replacement Calculations'!BV74*12)</f>
        <v>0</v>
      </c>
      <c r="I73" s="69">
        <f ca="1">IF('Income Replacement Calculations'!CA74=0,'Income Replacement Calculations'!BZ74*12,'Income Replacement Calculations'!CA74*12)</f>
        <v>0</v>
      </c>
      <c r="J73" s="69">
        <f ca="1">IF('Income Replacement Calculations'!CF74=0,'Income Replacement Calculations'!CE74*12,'Income Replacement Calculations'!CF74*12)</f>
        <v>0</v>
      </c>
      <c r="K73" s="69">
        <f ca="1">IF('Income Replacement Calculations'!CK74=0,'Income Replacement Calculations'!CJ74*12,'Income Replacement Calculations'!CK74*12)</f>
        <v>0</v>
      </c>
      <c r="L73" s="69">
        <f ca="1">IF('Income Replacement Calculations'!CP74=0,'Income Replacement Calculations'!CO74*12,'Income Replacement Calculations'!CP74*12)</f>
        <v>0</v>
      </c>
      <c r="M73" s="72">
        <f t="shared" ca="1" si="14"/>
        <v>0</v>
      </c>
      <c r="N73" s="4"/>
      <c r="O73" s="71">
        <f ca="1">IF('Income Replacement Calculations'!AB74=0,'Income Replacement Calculations'!AA74*12,'Income Replacement Calculations'!AB74*12)</f>
        <v>0</v>
      </c>
      <c r="P73" s="69">
        <f ca="1">IF('Income Replacement Calculations'!AF74=0,'Income Replacement Calculations'!AE74*12,'Income Replacement Calculations'!AF74*12)</f>
        <v>0</v>
      </c>
      <c r="Q73" s="69">
        <f ca="1">IF('Income Replacement Calculations'!AQ74=0,'Income Replacement Calculations'!AP74*12,'Income Replacement Calculations'!AQ74*12)</f>
        <v>0</v>
      </c>
      <c r="R73" s="69">
        <f ca="1">IF('Income Replacement Calculations'!AV74=0,'Income Replacement Calculations'!AU74*12,'Income Replacement Calculations'!AV74*12)</f>
        <v>0</v>
      </c>
      <c r="S73" s="69">
        <f ca="1">IF('Income Replacement Calculations'!BA74=0,'Income Replacement Calculations'!AZ74*12,'Income Replacement Calculations'!BA74*12)</f>
        <v>0</v>
      </c>
      <c r="T73" s="69">
        <f ca="1">IF('Income Replacement Calculations'!BF74=0,'Income Replacement Calculations'!BE74*12,'Income Replacement Calculations'!BF74*12)</f>
        <v>0</v>
      </c>
      <c r="U73" s="69">
        <f ca="1">IF('Income Replacement Calculations'!BK74=0,'Income Replacement Calculations'!BJ74*12,'Income Replacement Calculations'!BK74*12)</f>
        <v>0</v>
      </c>
      <c r="V73" s="72">
        <f t="shared" ca="1" si="15"/>
        <v>0</v>
      </c>
      <c r="W73" s="4"/>
      <c r="X73" s="71">
        <f t="shared" ca="1" si="16"/>
        <v>0</v>
      </c>
      <c r="Y73" s="72">
        <f t="shared" ca="1" si="13"/>
        <v>0</v>
      </c>
      <c r="Z73" s="4"/>
      <c r="AA73" s="63">
        <f t="shared" ca="1" si="17"/>
        <v>68</v>
      </c>
      <c r="AB73" s="81">
        <f t="shared" si="18"/>
        <v>69</v>
      </c>
      <c r="AC73" s="74">
        <f ca="1">'Income Replacement Calculations'!$D74</f>
        <v>68</v>
      </c>
      <c r="AD73" s="66">
        <f t="shared" ca="1" si="19"/>
        <v>68</v>
      </c>
      <c r="AE73" s="4"/>
      <c r="AF73" s="76">
        <f ca="1">SUM('Income Replacement Calculations'!$DA$74:$DA$80)</f>
        <v>0</v>
      </c>
      <c r="AG73" s="77">
        <f ca="1">'Lump Sum Projectors'!BR74</f>
        <v>0</v>
      </c>
      <c r="AH73" s="78">
        <f t="shared" ca="1" si="20"/>
        <v>0</v>
      </c>
      <c r="AI73" s="68">
        <f ca="1">'Lump Sum Projectors'!AS151</f>
        <v>0</v>
      </c>
      <c r="AJ73" s="79">
        <f t="shared" ca="1" si="21"/>
        <v>0</v>
      </c>
      <c r="AK73" s="4"/>
      <c r="AL73" s="80">
        <f t="shared" ca="1" si="22"/>
        <v>0</v>
      </c>
      <c r="AM73" s="82">
        <f t="shared" ca="1" si="24"/>
        <v>0</v>
      </c>
    </row>
    <row r="74" spans="2:39" ht="15" customHeight="1">
      <c r="B74" s="63">
        <f ca="1">'Income Replacement Calculations'!B75</f>
        <v>69</v>
      </c>
      <c r="C74" s="64">
        <f t="shared" si="23"/>
        <v>70</v>
      </c>
      <c r="D74" s="65">
        <f ca="1">'Income Replacement Calculations'!$D75</f>
        <v>69</v>
      </c>
      <c r="E74" s="66">
        <f ca="1">'Income Replacement Calculations'!E75</f>
        <v>69</v>
      </c>
      <c r="F74" s="4"/>
      <c r="G74" s="67">
        <f ca="1">'Income Replacement Calculations'!CV75*12</f>
        <v>0</v>
      </c>
      <c r="H74" s="68">
        <f ca="1">IF('Income Replacement Calculations'!BV75=0,'Income Replacement Calculations'!BU75*12,'Income Replacement Calculations'!BV75*12)</f>
        <v>0</v>
      </c>
      <c r="I74" s="69">
        <f ca="1">IF('Income Replacement Calculations'!CA75=0,'Income Replacement Calculations'!BZ75*12,'Income Replacement Calculations'!CA75*12)</f>
        <v>0</v>
      </c>
      <c r="J74" s="69">
        <f ca="1">IF('Income Replacement Calculations'!CF75=0,'Income Replacement Calculations'!CE75*12,'Income Replacement Calculations'!CF75*12)</f>
        <v>0</v>
      </c>
      <c r="K74" s="69">
        <f ca="1">IF('Income Replacement Calculations'!CK75=0,'Income Replacement Calculations'!CJ75*12,'Income Replacement Calculations'!CK75*12)</f>
        <v>0</v>
      </c>
      <c r="L74" s="69">
        <f ca="1">IF('Income Replacement Calculations'!CP75=0,'Income Replacement Calculations'!CO75*12,'Income Replacement Calculations'!CP75*12)</f>
        <v>0</v>
      </c>
      <c r="M74" s="72">
        <f t="shared" ca="1" si="14"/>
        <v>0</v>
      </c>
      <c r="N74" s="4"/>
      <c r="O74" s="71">
        <f ca="1">IF('Income Replacement Calculations'!AB75=0,'Income Replacement Calculations'!AA75*12,'Income Replacement Calculations'!AB75*12)</f>
        <v>0</v>
      </c>
      <c r="P74" s="69">
        <f ca="1">IF('Income Replacement Calculations'!AF75=0,'Income Replacement Calculations'!AE75*12,'Income Replacement Calculations'!AF75*12)</f>
        <v>0</v>
      </c>
      <c r="Q74" s="69">
        <f ca="1">IF('Income Replacement Calculations'!AQ75=0,'Income Replacement Calculations'!AP75*12,'Income Replacement Calculations'!AQ75*12)</f>
        <v>0</v>
      </c>
      <c r="R74" s="69">
        <f ca="1">IF('Income Replacement Calculations'!AV75=0,'Income Replacement Calculations'!AU75*12,'Income Replacement Calculations'!AV75*12)</f>
        <v>0</v>
      </c>
      <c r="S74" s="69">
        <f ca="1">IF('Income Replacement Calculations'!BA75=0,'Income Replacement Calculations'!AZ75*12,'Income Replacement Calculations'!BA75*12)</f>
        <v>0</v>
      </c>
      <c r="T74" s="69">
        <f ca="1">IF('Income Replacement Calculations'!BF75=0,'Income Replacement Calculations'!BE75*12,'Income Replacement Calculations'!BF75*12)</f>
        <v>0</v>
      </c>
      <c r="U74" s="69">
        <f ca="1">IF('Income Replacement Calculations'!BK75=0,'Income Replacement Calculations'!BJ75*12,'Income Replacement Calculations'!BK75*12)</f>
        <v>0</v>
      </c>
      <c r="V74" s="72">
        <f t="shared" ca="1" si="15"/>
        <v>0</v>
      </c>
      <c r="W74" s="4"/>
      <c r="X74" s="71">
        <f t="shared" ca="1" si="16"/>
        <v>0</v>
      </c>
      <c r="Y74" s="72">
        <f t="shared" ca="1" si="13"/>
        <v>0</v>
      </c>
      <c r="Z74" s="4"/>
      <c r="AA74" s="63">
        <f t="shared" ca="1" si="17"/>
        <v>69</v>
      </c>
      <c r="AB74" s="81">
        <f t="shared" si="18"/>
        <v>70</v>
      </c>
      <c r="AC74" s="74">
        <f ca="1">'Income Replacement Calculations'!$D75</f>
        <v>69</v>
      </c>
      <c r="AD74" s="66">
        <f t="shared" ca="1" si="19"/>
        <v>69</v>
      </c>
      <c r="AE74" s="4"/>
      <c r="AF74" s="76">
        <f ca="1">SUM('Income Replacement Calculations'!$DA$75:$DA$80)</f>
        <v>0</v>
      </c>
      <c r="AG74" s="77">
        <f ca="1">'Lump Sum Projectors'!BR75</f>
        <v>0</v>
      </c>
      <c r="AH74" s="78">
        <f t="shared" ca="1" si="20"/>
        <v>0</v>
      </c>
      <c r="AI74" s="68">
        <f ca="1">'Lump Sum Projectors'!AS152</f>
        <v>0</v>
      </c>
      <c r="AJ74" s="79">
        <f t="shared" ca="1" si="21"/>
        <v>0</v>
      </c>
      <c r="AK74" s="4"/>
      <c r="AL74" s="80">
        <f t="shared" ca="1" si="22"/>
        <v>0</v>
      </c>
      <c r="AM74" s="82">
        <f t="shared" ca="1" si="24"/>
        <v>0</v>
      </c>
    </row>
    <row r="75" spans="2:39" ht="15" customHeight="1">
      <c r="B75" s="63">
        <f ca="1">'Income Replacement Calculations'!B76</f>
        <v>70</v>
      </c>
      <c r="C75" s="64">
        <f t="shared" si="23"/>
        <v>71</v>
      </c>
      <c r="D75" s="65">
        <f ca="1">'Income Replacement Calculations'!$D76</f>
        <v>70</v>
      </c>
      <c r="E75" s="66">
        <f ca="1">'Income Replacement Calculations'!E76</f>
        <v>70</v>
      </c>
      <c r="F75" s="4"/>
      <c r="G75" s="67">
        <f ca="1">'Income Replacement Calculations'!CV76*12</f>
        <v>0</v>
      </c>
      <c r="H75" s="68">
        <f ca="1">IF('Income Replacement Calculations'!BV76=0,'Income Replacement Calculations'!BU76*12,'Income Replacement Calculations'!BV76*12)</f>
        <v>0</v>
      </c>
      <c r="I75" s="69">
        <f ca="1">IF('Income Replacement Calculations'!CA76=0,'Income Replacement Calculations'!BZ76*12,'Income Replacement Calculations'!CA76*12)</f>
        <v>0</v>
      </c>
      <c r="J75" s="69">
        <f ca="1">IF('Income Replacement Calculations'!CF76=0,'Income Replacement Calculations'!CE76*12,'Income Replacement Calculations'!CF76*12)</f>
        <v>0</v>
      </c>
      <c r="K75" s="69">
        <f ca="1">IF('Income Replacement Calculations'!CK76=0,'Income Replacement Calculations'!CJ76*12,'Income Replacement Calculations'!CK76*12)</f>
        <v>0</v>
      </c>
      <c r="L75" s="69">
        <f ca="1">IF('Income Replacement Calculations'!CP76=0,'Income Replacement Calculations'!CO76*12,'Income Replacement Calculations'!CP76*12)</f>
        <v>0</v>
      </c>
      <c r="M75" s="72">
        <f t="shared" ca="1" si="14"/>
        <v>0</v>
      </c>
      <c r="N75" s="4"/>
      <c r="O75" s="71">
        <f ca="1">IF('Income Replacement Calculations'!AB76=0,'Income Replacement Calculations'!AA76*12,'Income Replacement Calculations'!AB76*12)</f>
        <v>0</v>
      </c>
      <c r="P75" s="69">
        <f ca="1">IF('Income Replacement Calculations'!AF76=0,'Income Replacement Calculations'!AE76*12,'Income Replacement Calculations'!AF76*12)</f>
        <v>0</v>
      </c>
      <c r="Q75" s="69">
        <f ca="1">IF('Income Replacement Calculations'!AQ76=0,'Income Replacement Calculations'!AP76*12,'Income Replacement Calculations'!AQ76*12)</f>
        <v>0</v>
      </c>
      <c r="R75" s="69">
        <f ca="1">IF('Income Replacement Calculations'!AV76=0,'Income Replacement Calculations'!AU76*12,'Income Replacement Calculations'!AV76*12)</f>
        <v>0</v>
      </c>
      <c r="S75" s="69">
        <f ca="1">IF('Income Replacement Calculations'!BA76=0,'Income Replacement Calculations'!AZ76*12,'Income Replacement Calculations'!BA76*12)</f>
        <v>0</v>
      </c>
      <c r="T75" s="69">
        <f ca="1">IF('Income Replacement Calculations'!BF76=0,'Income Replacement Calculations'!BE76*12,'Income Replacement Calculations'!BF76*12)</f>
        <v>0</v>
      </c>
      <c r="U75" s="69">
        <f ca="1">IF('Income Replacement Calculations'!BK76=0,'Income Replacement Calculations'!BJ76*12,'Income Replacement Calculations'!BK76*12)</f>
        <v>0</v>
      </c>
      <c r="V75" s="72">
        <f t="shared" ca="1" si="15"/>
        <v>0</v>
      </c>
      <c r="W75" s="4"/>
      <c r="X75" s="71">
        <f t="shared" ca="1" si="16"/>
        <v>0</v>
      </c>
      <c r="Y75" s="72">
        <f t="shared" ca="1" si="13"/>
        <v>0</v>
      </c>
      <c r="Z75" s="4"/>
      <c r="AA75" s="63">
        <f t="shared" ca="1" si="17"/>
        <v>70</v>
      </c>
      <c r="AB75" s="81">
        <f t="shared" si="18"/>
        <v>71</v>
      </c>
      <c r="AC75" s="74">
        <f ca="1">'Income Replacement Calculations'!$D76</f>
        <v>70</v>
      </c>
      <c r="AD75" s="66">
        <f t="shared" ca="1" si="19"/>
        <v>70</v>
      </c>
      <c r="AE75" s="4"/>
      <c r="AF75" s="76">
        <f ca="1">SUM('Income Replacement Calculations'!$DA$76:$DA$80)</f>
        <v>0</v>
      </c>
      <c r="AG75" s="77">
        <f ca="1">'Lump Sum Projectors'!BR76</f>
        <v>0</v>
      </c>
      <c r="AH75" s="78">
        <f t="shared" ca="1" si="20"/>
        <v>0</v>
      </c>
      <c r="AI75" s="68">
        <f ca="1">'Lump Sum Projectors'!AS153</f>
        <v>0</v>
      </c>
      <c r="AJ75" s="79">
        <f t="shared" ca="1" si="21"/>
        <v>0</v>
      </c>
      <c r="AK75" s="4"/>
      <c r="AL75" s="80">
        <f t="shared" ca="1" si="22"/>
        <v>0</v>
      </c>
      <c r="AM75" s="82">
        <f t="shared" ca="1" si="24"/>
        <v>0</v>
      </c>
    </row>
    <row r="76" spans="2:39" ht="15" customHeight="1">
      <c r="B76" s="63">
        <f ca="1">'Income Replacement Calculations'!B77</f>
        <v>71</v>
      </c>
      <c r="C76" s="64">
        <f t="shared" si="23"/>
        <v>72</v>
      </c>
      <c r="D76" s="65">
        <f ca="1">'Income Replacement Calculations'!$D77</f>
        <v>71</v>
      </c>
      <c r="E76" s="66">
        <f ca="1">'Income Replacement Calculations'!E77</f>
        <v>71</v>
      </c>
      <c r="F76" s="4"/>
      <c r="G76" s="67">
        <f ca="1">'Income Replacement Calculations'!CV77*12</f>
        <v>0</v>
      </c>
      <c r="H76" s="68">
        <f ca="1">IF('Income Replacement Calculations'!BV77=0,'Income Replacement Calculations'!BU77*12,'Income Replacement Calculations'!BV77*12)</f>
        <v>0</v>
      </c>
      <c r="I76" s="69">
        <f ca="1">IF('Income Replacement Calculations'!CA77=0,'Income Replacement Calculations'!BZ77*12,'Income Replacement Calculations'!CA77*12)</f>
        <v>0</v>
      </c>
      <c r="J76" s="69">
        <f ca="1">IF('Income Replacement Calculations'!CF77=0,'Income Replacement Calculations'!CE77*12,'Income Replacement Calculations'!CF77*12)</f>
        <v>0</v>
      </c>
      <c r="K76" s="69">
        <f ca="1">IF('Income Replacement Calculations'!CK77=0,'Income Replacement Calculations'!CJ77*12,'Income Replacement Calculations'!CK77*12)</f>
        <v>0</v>
      </c>
      <c r="L76" s="69">
        <f ca="1">IF('Income Replacement Calculations'!CP77=0,'Income Replacement Calculations'!CO77*12,'Income Replacement Calculations'!CP77*12)</f>
        <v>0</v>
      </c>
      <c r="M76" s="72">
        <f t="shared" ca="1" si="14"/>
        <v>0</v>
      </c>
      <c r="N76" s="4"/>
      <c r="O76" s="71">
        <f ca="1">IF('Income Replacement Calculations'!AB77=0,'Income Replacement Calculations'!AA77*12,'Income Replacement Calculations'!AB77*12)</f>
        <v>0</v>
      </c>
      <c r="P76" s="69">
        <f ca="1">IF('Income Replacement Calculations'!AF77=0,'Income Replacement Calculations'!AE77*12,'Income Replacement Calculations'!AF77*12)</f>
        <v>0</v>
      </c>
      <c r="Q76" s="69">
        <f ca="1">IF('Income Replacement Calculations'!AQ77=0,'Income Replacement Calculations'!AP77*12,'Income Replacement Calculations'!AQ77*12)</f>
        <v>0</v>
      </c>
      <c r="R76" s="69">
        <f ca="1">IF('Income Replacement Calculations'!AV77=0,'Income Replacement Calculations'!AU77*12,'Income Replacement Calculations'!AV77*12)</f>
        <v>0</v>
      </c>
      <c r="S76" s="69">
        <f ca="1">IF('Income Replacement Calculations'!BA77=0,'Income Replacement Calculations'!AZ77*12,'Income Replacement Calculations'!BA77*12)</f>
        <v>0</v>
      </c>
      <c r="T76" s="69">
        <f ca="1">IF('Income Replacement Calculations'!BF77=0,'Income Replacement Calculations'!BE77*12,'Income Replacement Calculations'!BF77*12)</f>
        <v>0</v>
      </c>
      <c r="U76" s="69">
        <f ca="1">IF('Income Replacement Calculations'!BK77=0,'Income Replacement Calculations'!BJ77*12,'Income Replacement Calculations'!BK77*12)</f>
        <v>0</v>
      </c>
      <c r="V76" s="72">
        <f t="shared" ca="1" si="15"/>
        <v>0</v>
      </c>
      <c r="W76" s="4"/>
      <c r="X76" s="71">
        <f t="shared" ca="1" si="16"/>
        <v>0</v>
      </c>
      <c r="Y76" s="72">
        <f t="shared" ca="1" si="13"/>
        <v>0</v>
      </c>
      <c r="Z76" s="4"/>
      <c r="AA76" s="63">
        <f t="shared" ca="1" si="17"/>
        <v>71</v>
      </c>
      <c r="AB76" s="81">
        <f t="shared" si="18"/>
        <v>72</v>
      </c>
      <c r="AC76" s="74">
        <f ca="1">'Income Replacement Calculations'!$D77</f>
        <v>71</v>
      </c>
      <c r="AD76" s="66">
        <f t="shared" ca="1" si="19"/>
        <v>71</v>
      </c>
      <c r="AE76" s="4"/>
      <c r="AF76" s="76">
        <f ca="1">SUM('Income Replacement Calculations'!$DA$77:$DA$80)</f>
        <v>0</v>
      </c>
      <c r="AG76" s="77">
        <f ca="1">'Lump Sum Projectors'!BR77</f>
        <v>0</v>
      </c>
      <c r="AH76" s="78">
        <f t="shared" ca="1" si="20"/>
        <v>0</v>
      </c>
      <c r="AI76" s="68">
        <f ca="1">'Lump Sum Projectors'!AS154</f>
        <v>0</v>
      </c>
      <c r="AJ76" s="79">
        <f t="shared" ca="1" si="21"/>
        <v>0</v>
      </c>
      <c r="AK76" s="4"/>
      <c r="AL76" s="80">
        <f t="shared" ca="1" si="22"/>
        <v>0</v>
      </c>
      <c r="AM76" s="82">
        <f t="shared" ca="1" si="24"/>
        <v>0</v>
      </c>
    </row>
    <row r="77" spans="2:39" ht="15" customHeight="1">
      <c r="B77" s="63">
        <f ca="1">'Income Replacement Calculations'!B78</f>
        <v>72</v>
      </c>
      <c r="C77" s="64">
        <f t="shared" si="23"/>
        <v>73</v>
      </c>
      <c r="D77" s="65">
        <f ca="1">'Income Replacement Calculations'!$D78</f>
        <v>72</v>
      </c>
      <c r="E77" s="66">
        <f ca="1">'Income Replacement Calculations'!E78</f>
        <v>72</v>
      </c>
      <c r="F77" s="4"/>
      <c r="G77" s="67">
        <f ca="1">'Income Replacement Calculations'!CV78*12</f>
        <v>0</v>
      </c>
      <c r="H77" s="68">
        <f ca="1">IF('Income Replacement Calculations'!BV78=0,'Income Replacement Calculations'!BU78*12,'Income Replacement Calculations'!BV78*12)</f>
        <v>0</v>
      </c>
      <c r="I77" s="69">
        <f ca="1">IF('Income Replacement Calculations'!CA78=0,'Income Replacement Calculations'!BZ78*12,'Income Replacement Calculations'!CA78*12)</f>
        <v>0</v>
      </c>
      <c r="J77" s="69">
        <f ca="1">IF('Income Replacement Calculations'!CF78=0,'Income Replacement Calculations'!CE78*12,'Income Replacement Calculations'!CF78*12)</f>
        <v>0</v>
      </c>
      <c r="K77" s="69">
        <f ca="1">IF('Income Replacement Calculations'!CK78=0,'Income Replacement Calculations'!CJ78*12,'Income Replacement Calculations'!CK78*12)</f>
        <v>0</v>
      </c>
      <c r="L77" s="69">
        <f ca="1">IF('Income Replacement Calculations'!CP78=0,'Income Replacement Calculations'!CO78*12,'Income Replacement Calculations'!CP78*12)</f>
        <v>0</v>
      </c>
      <c r="M77" s="72">
        <f t="shared" ca="1" si="14"/>
        <v>0</v>
      </c>
      <c r="N77" s="4"/>
      <c r="O77" s="71">
        <f ca="1">IF('Income Replacement Calculations'!AB78=0,'Income Replacement Calculations'!AA78*12,'Income Replacement Calculations'!AB78*12)</f>
        <v>0</v>
      </c>
      <c r="P77" s="69">
        <f ca="1">IF('Income Replacement Calculations'!AF78=0,'Income Replacement Calculations'!AE78*12,'Income Replacement Calculations'!AF78*12)</f>
        <v>0</v>
      </c>
      <c r="Q77" s="69">
        <f ca="1">IF('Income Replacement Calculations'!AQ78=0,'Income Replacement Calculations'!AP78*12,'Income Replacement Calculations'!AQ78*12)</f>
        <v>0</v>
      </c>
      <c r="R77" s="69">
        <f ca="1">IF('Income Replacement Calculations'!AV78=0,'Income Replacement Calculations'!AU78*12,'Income Replacement Calculations'!AV78*12)</f>
        <v>0</v>
      </c>
      <c r="S77" s="69">
        <f ca="1">IF('Income Replacement Calculations'!BA78=0,'Income Replacement Calculations'!AZ78*12,'Income Replacement Calculations'!BA78*12)</f>
        <v>0</v>
      </c>
      <c r="T77" s="69">
        <f ca="1">IF('Income Replacement Calculations'!BF78=0,'Income Replacement Calculations'!BE78*12,'Income Replacement Calculations'!BF78*12)</f>
        <v>0</v>
      </c>
      <c r="U77" s="69">
        <f ca="1">IF('Income Replacement Calculations'!BK78=0,'Income Replacement Calculations'!BJ78*12,'Income Replacement Calculations'!BK78*12)</f>
        <v>0</v>
      </c>
      <c r="V77" s="72">
        <f t="shared" ca="1" si="15"/>
        <v>0</v>
      </c>
      <c r="W77" s="4"/>
      <c r="X77" s="71">
        <f t="shared" ca="1" si="16"/>
        <v>0</v>
      </c>
      <c r="Y77" s="72">
        <f t="shared" ca="1" si="13"/>
        <v>0</v>
      </c>
      <c r="Z77" s="4"/>
      <c r="AA77" s="63">
        <f t="shared" ca="1" si="17"/>
        <v>72</v>
      </c>
      <c r="AB77" s="81">
        <f t="shared" si="18"/>
        <v>73</v>
      </c>
      <c r="AC77" s="74">
        <f ca="1">'Income Replacement Calculations'!$D78</f>
        <v>72</v>
      </c>
      <c r="AD77" s="66">
        <f t="shared" ca="1" si="19"/>
        <v>72</v>
      </c>
      <c r="AE77" s="4"/>
      <c r="AF77" s="76">
        <f ca="1">SUM('Income Replacement Calculations'!$DA$78:$DA$80)</f>
        <v>0</v>
      </c>
      <c r="AG77" s="77">
        <f ca="1">'Lump Sum Projectors'!BR78</f>
        <v>0</v>
      </c>
      <c r="AH77" s="78">
        <f t="shared" ca="1" si="20"/>
        <v>0</v>
      </c>
      <c r="AI77" s="68">
        <f ca="1">'Lump Sum Projectors'!AS155</f>
        <v>0</v>
      </c>
      <c r="AJ77" s="79">
        <f t="shared" ca="1" si="21"/>
        <v>0</v>
      </c>
      <c r="AK77" s="4"/>
      <c r="AL77" s="80">
        <f t="shared" ca="1" si="22"/>
        <v>0</v>
      </c>
      <c r="AM77" s="82">
        <f t="shared" ca="1" si="24"/>
        <v>0</v>
      </c>
    </row>
    <row r="78" spans="2:39" ht="15" customHeight="1">
      <c r="B78" s="63">
        <f ca="1">'Income Replacement Calculations'!B79</f>
        <v>73</v>
      </c>
      <c r="C78" s="64">
        <f t="shared" si="23"/>
        <v>74</v>
      </c>
      <c r="D78" s="65">
        <f ca="1">'Income Replacement Calculations'!$D79</f>
        <v>73</v>
      </c>
      <c r="E78" s="66">
        <f ca="1">'Income Replacement Calculations'!E79</f>
        <v>73</v>
      </c>
      <c r="F78" s="4"/>
      <c r="G78" s="67">
        <f ca="1">'Income Replacement Calculations'!CV79*12</f>
        <v>0</v>
      </c>
      <c r="H78" s="68">
        <f ca="1">IF('Income Replacement Calculations'!BV79=0,'Income Replacement Calculations'!BU79*12,'Income Replacement Calculations'!BV79*12)</f>
        <v>0</v>
      </c>
      <c r="I78" s="69">
        <f ca="1">IF('Income Replacement Calculations'!CA79=0,'Income Replacement Calculations'!BZ79*12,'Income Replacement Calculations'!CA79*12)</f>
        <v>0</v>
      </c>
      <c r="J78" s="69">
        <f ca="1">IF('Income Replacement Calculations'!CF79=0,'Income Replacement Calculations'!CE79*12,'Income Replacement Calculations'!CF79*12)</f>
        <v>0</v>
      </c>
      <c r="K78" s="69">
        <f ca="1">IF('Income Replacement Calculations'!CK79=0,'Income Replacement Calculations'!CJ79*12,'Income Replacement Calculations'!CK79*12)</f>
        <v>0</v>
      </c>
      <c r="L78" s="69">
        <f ca="1">IF('Income Replacement Calculations'!CP79=0,'Income Replacement Calculations'!CO79*12,'Income Replacement Calculations'!CP79*12)</f>
        <v>0</v>
      </c>
      <c r="M78" s="72">
        <f t="shared" ca="1" si="14"/>
        <v>0</v>
      </c>
      <c r="N78" s="4"/>
      <c r="O78" s="71">
        <f ca="1">IF('Income Replacement Calculations'!AB79=0,'Income Replacement Calculations'!AA79*12,'Income Replacement Calculations'!AB79*12)</f>
        <v>0</v>
      </c>
      <c r="P78" s="69">
        <f ca="1">IF('Income Replacement Calculations'!AF79=0,'Income Replacement Calculations'!AE79*12,'Income Replacement Calculations'!AF79*12)</f>
        <v>0</v>
      </c>
      <c r="Q78" s="69">
        <f ca="1">IF('Income Replacement Calculations'!AQ79=0,'Income Replacement Calculations'!AP79*12,'Income Replacement Calculations'!AQ79*12)</f>
        <v>0</v>
      </c>
      <c r="R78" s="69">
        <f ca="1">IF('Income Replacement Calculations'!AV79=0,'Income Replacement Calculations'!AU79*12,'Income Replacement Calculations'!AV79*12)</f>
        <v>0</v>
      </c>
      <c r="S78" s="69">
        <f ca="1">IF('Income Replacement Calculations'!BA79=0,'Income Replacement Calculations'!AZ79*12,'Income Replacement Calculations'!BA79*12)</f>
        <v>0</v>
      </c>
      <c r="T78" s="69">
        <f ca="1">IF('Income Replacement Calculations'!BF79=0,'Income Replacement Calculations'!BE79*12,'Income Replacement Calculations'!BF79*12)</f>
        <v>0</v>
      </c>
      <c r="U78" s="69">
        <f ca="1">IF('Income Replacement Calculations'!BK79=0,'Income Replacement Calculations'!BJ79*12,'Income Replacement Calculations'!BK79*12)</f>
        <v>0</v>
      </c>
      <c r="V78" s="72">
        <f t="shared" ca="1" si="15"/>
        <v>0</v>
      </c>
      <c r="W78" s="4"/>
      <c r="X78" s="71">
        <f t="shared" ca="1" si="16"/>
        <v>0</v>
      </c>
      <c r="Y78" s="72">
        <f t="shared" ca="1" si="13"/>
        <v>0</v>
      </c>
      <c r="Z78" s="4"/>
      <c r="AA78" s="63">
        <f t="shared" ca="1" si="17"/>
        <v>73</v>
      </c>
      <c r="AB78" s="81">
        <f t="shared" si="18"/>
        <v>74</v>
      </c>
      <c r="AC78" s="74">
        <f ca="1">'Income Replacement Calculations'!$D79</f>
        <v>73</v>
      </c>
      <c r="AD78" s="66">
        <f t="shared" ca="1" si="19"/>
        <v>73</v>
      </c>
      <c r="AE78" s="4"/>
      <c r="AF78" s="76">
        <f ca="1">SUM('Income Replacement Calculations'!$DA$79:$DA$80)</f>
        <v>0</v>
      </c>
      <c r="AG78" s="77">
        <f ca="1">'Lump Sum Projectors'!BR79</f>
        <v>0</v>
      </c>
      <c r="AH78" s="78">
        <f t="shared" ca="1" si="20"/>
        <v>0</v>
      </c>
      <c r="AI78" s="68">
        <f ca="1">'Lump Sum Projectors'!AS156</f>
        <v>0</v>
      </c>
      <c r="AJ78" s="79">
        <f t="shared" ca="1" si="21"/>
        <v>0</v>
      </c>
      <c r="AK78" s="4"/>
      <c r="AL78" s="80">
        <f t="shared" ca="1" si="22"/>
        <v>0</v>
      </c>
      <c r="AM78" s="82">
        <f t="shared" ca="1" si="24"/>
        <v>0</v>
      </c>
    </row>
    <row r="79" spans="2:39" ht="15" customHeight="1" thickBot="1">
      <c r="B79" s="63">
        <f ca="1">'Income Replacement Calculations'!B80</f>
        <v>74</v>
      </c>
      <c r="C79" s="83">
        <f t="shared" si="23"/>
        <v>75</v>
      </c>
      <c r="D79" s="84">
        <f ca="1">'Income Replacement Calculations'!$D80</f>
        <v>74</v>
      </c>
      <c r="E79" s="85">
        <f ca="1">'Income Replacement Calculations'!E80</f>
        <v>74</v>
      </c>
      <c r="F79" s="4"/>
      <c r="G79" s="67">
        <f ca="1">'Income Replacement Calculations'!CV80*12</f>
        <v>0</v>
      </c>
      <c r="H79" s="68">
        <f ca="1">IF('Income Replacement Calculations'!BV80=0,'Income Replacement Calculations'!BU80*12,'Income Replacement Calculations'!BV80*12)</f>
        <v>0</v>
      </c>
      <c r="I79" s="69">
        <f ca="1">IF('Income Replacement Calculations'!CA80=0,'Income Replacement Calculations'!BZ80*12,'Income Replacement Calculations'!CA80*12)</f>
        <v>0</v>
      </c>
      <c r="J79" s="69">
        <f ca="1">IF('Income Replacement Calculations'!CF80=0,'Income Replacement Calculations'!CE80*12,'Income Replacement Calculations'!CF80*12)</f>
        <v>0</v>
      </c>
      <c r="K79" s="69">
        <f ca="1">IF('Income Replacement Calculations'!CK80=0,'Income Replacement Calculations'!CJ80*12,'Income Replacement Calculations'!CK80*12)</f>
        <v>0</v>
      </c>
      <c r="L79" s="69">
        <f ca="1">IF('Income Replacement Calculations'!CP80=0,'Income Replacement Calculations'!CO80*12,'Income Replacement Calculations'!CP80*12)</f>
        <v>0</v>
      </c>
      <c r="M79" s="72">
        <f t="shared" ca="1" si="14"/>
        <v>0</v>
      </c>
      <c r="N79" s="4"/>
      <c r="O79" s="86">
        <f ca="1">IF('Income Replacement Calculations'!AB80=0,'Income Replacement Calculations'!AA80*12,'Income Replacement Calculations'!AB80*12)</f>
        <v>0</v>
      </c>
      <c r="P79" s="69">
        <f ca="1">IF('Income Replacement Calculations'!AF80=0,'Income Replacement Calculations'!AE80*12,'Income Replacement Calculations'!AF80*12)</f>
        <v>0</v>
      </c>
      <c r="Q79" s="69">
        <f ca="1">IF('Income Replacement Calculations'!AQ80=0,'Income Replacement Calculations'!AP80*12,'Income Replacement Calculations'!AQ80*12)</f>
        <v>0</v>
      </c>
      <c r="R79" s="69">
        <f ca="1">IF('Income Replacement Calculations'!AV80=0,'Income Replacement Calculations'!AU80*12,'Income Replacement Calculations'!AV80*12)</f>
        <v>0</v>
      </c>
      <c r="S79" s="69">
        <f ca="1">IF('Income Replacement Calculations'!BA80=0,'Income Replacement Calculations'!AZ80*12,'Income Replacement Calculations'!BA80*12)</f>
        <v>0</v>
      </c>
      <c r="T79" s="69">
        <f ca="1">IF('Income Replacement Calculations'!BF80=0,'Income Replacement Calculations'!BE80*12,'Income Replacement Calculations'!BF80*12)</f>
        <v>0</v>
      </c>
      <c r="U79" s="69">
        <f ca="1">IF('Income Replacement Calculations'!BK80=0,'Income Replacement Calculations'!BJ80*12,'Income Replacement Calculations'!BK80*12)</f>
        <v>0</v>
      </c>
      <c r="V79" s="87">
        <f t="shared" ca="1" si="15"/>
        <v>0</v>
      </c>
      <c r="W79" s="4"/>
      <c r="X79" s="86">
        <f t="shared" ca="1" si="16"/>
        <v>0</v>
      </c>
      <c r="Y79" s="87">
        <f t="shared" ca="1" si="13"/>
        <v>0</v>
      </c>
      <c r="Z79" s="4"/>
      <c r="AA79" s="63">
        <f t="shared" ca="1" si="17"/>
        <v>74</v>
      </c>
      <c r="AB79" s="88">
        <f t="shared" si="18"/>
        <v>75</v>
      </c>
      <c r="AC79" s="89">
        <f ca="1">'Income Replacement Calculations'!$D80</f>
        <v>74</v>
      </c>
      <c r="AD79" s="85">
        <f t="shared" ca="1" si="19"/>
        <v>74</v>
      </c>
      <c r="AE79" s="4"/>
      <c r="AF79" s="76">
        <f ca="1">SUM('Income Replacement Calculations'!$DA$80:$DA$80)</f>
        <v>0</v>
      </c>
      <c r="AG79" s="77">
        <f ca="1">'Lump Sum Projectors'!BR80</f>
        <v>0</v>
      </c>
      <c r="AH79" s="78">
        <f t="shared" ca="1" si="20"/>
        <v>0</v>
      </c>
      <c r="AI79" s="68">
        <f ca="1">'Lump Sum Projectors'!AS157</f>
        <v>0</v>
      </c>
      <c r="AJ79" s="79">
        <f t="shared" ca="1" si="21"/>
        <v>0</v>
      </c>
      <c r="AK79" s="4"/>
      <c r="AL79" s="80">
        <f t="shared" ca="1" si="22"/>
        <v>0</v>
      </c>
      <c r="AM79" s="82">
        <f t="shared" ca="1" si="24"/>
        <v>0</v>
      </c>
    </row>
    <row r="80" spans="2:39" ht="15" customHeight="1">
      <c r="B80" s="16"/>
      <c r="C80" s="16"/>
      <c r="D80" s="16"/>
      <c r="E80" s="16"/>
      <c r="G80" s="16"/>
      <c r="H80" s="16"/>
      <c r="I80" s="16"/>
      <c r="J80" s="16"/>
      <c r="K80" s="16"/>
      <c r="L80" s="16"/>
      <c r="M80" s="17"/>
      <c r="O80" s="16"/>
      <c r="P80" s="16"/>
      <c r="Q80" s="16"/>
      <c r="R80" s="16"/>
      <c r="S80" s="16"/>
      <c r="T80" s="16"/>
      <c r="U80" s="16"/>
      <c r="V80" s="16"/>
      <c r="X80" s="16"/>
      <c r="Y80" s="17"/>
      <c r="AA80" s="17"/>
      <c r="AB80" s="17"/>
      <c r="AC80" s="17"/>
      <c r="AD80" s="17"/>
      <c r="AF80" s="17"/>
      <c r="AG80" s="17"/>
      <c r="AH80" s="17"/>
      <c r="AI80" s="17"/>
      <c r="AJ80" s="17"/>
      <c r="AL80" s="17"/>
      <c r="AM80" s="17"/>
    </row>
    <row r="81" spans="2:25" ht="15" customHeight="1">
      <c r="B81" s="19"/>
      <c r="C81" s="19"/>
      <c r="D81" s="19"/>
      <c r="E81" s="19"/>
      <c r="G81" s="19"/>
      <c r="H81" s="19"/>
      <c r="I81" s="19"/>
      <c r="J81" s="19"/>
      <c r="K81" s="19"/>
      <c r="L81" s="19"/>
      <c r="M81" s="18"/>
      <c r="O81" s="19"/>
      <c r="P81" s="19"/>
      <c r="Q81" s="19"/>
      <c r="R81" s="19"/>
      <c r="S81" s="19"/>
      <c r="T81" s="19"/>
      <c r="U81" s="19"/>
      <c r="V81" s="19"/>
      <c r="X81" s="19"/>
      <c r="Y81" s="18"/>
    </row>
    <row r="82" spans="2:25" ht="15" customHeight="1"/>
    <row r="83" spans="2:25" ht="15" customHeight="1"/>
    <row r="84" spans="2:25" ht="15" customHeight="1"/>
    <row r="85" spans="2:25" ht="15" customHeight="1"/>
    <row r="86" spans="2:25" ht="15" customHeight="1"/>
    <row r="87" spans="2:25" ht="15" customHeight="1"/>
    <row r="88" spans="2:25" ht="15" customHeight="1"/>
    <row r="89" spans="2:25" ht="15" customHeight="1"/>
    <row r="90" spans="2:25" ht="15" customHeight="1"/>
    <row r="91" spans="2:25" ht="15" customHeight="1"/>
    <row r="92" spans="2:25" ht="15" customHeight="1"/>
    <row r="93" spans="2:25" ht="15" customHeight="1"/>
    <row r="94" spans="2:25" ht="15" customHeight="1"/>
    <row r="95" spans="2:25" ht="15" customHeight="1"/>
    <row r="96" spans="2: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spans="2:2" ht="15" customHeight="1"/>
    <row r="226" spans="2:2" ht="15" customHeight="1"/>
    <row r="227" spans="2:2" ht="15" customHeight="1"/>
    <row r="228" spans="2:2" ht="15" customHeight="1"/>
    <row r="229" spans="2:2" ht="15" customHeight="1"/>
    <row r="230" spans="2:2" ht="15" customHeight="1"/>
    <row r="231" spans="2:2" ht="15" customHeight="1"/>
    <row r="232" spans="2:2" ht="15" customHeight="1"/>
    <row r="233" spans="2:2" ht="15" customHeight="1"/>
    <row r="234" spans="2:2" ht="15" customHeight="1"/>
    <row r="235" spans="2:2" ht="15" customHeight="1"/>
    <row r="236" spans="2:2" ht="15" customHeight="1"/>
    <row r="237" spans="2:2" ht="15" customHeight="1"/>
    <row r="238" spans="2:2" ht="15" customHeight="1"/>
    <row r="239" spans="2:2" ht="15" customHeight="1"/>
    <row r="240" spans="2:2" ht="15" customHeight="1">
      <c r="B240" s="36"/>
    </row>
    <row r="241" spans="2:2" ht="15" customHeight="1">
      <c r="B241" s="40" t="s">
        <v>184</v>
      </c>
    </row>
    <row r="242" spans="2:2" ht="15" customHeight="1"/>
    <row r="243" spans="2:2" ht="15" customHeight="1"/>
    <row r="244" spans="2:2" ht="15" customHeight="1"/>
    <row r="245" spans="2:2" ht="15" customHeight="1"/>
    <row r="246" spans="2:2" ht="15" customHeight="1"/>
    <row r="247" spans="2:2" ht="15" customHeight="1"/>
    <row r="248" spans="2:2" ht="15" customHeight="1"/>
    <row r="249" spans="2:2" ht="15" customHeight="1"/>
    <row r="250" spans="2:2" ht="15" customHeight="1"/>
    <row r="251" spans="2:2" ht="15" customHeight="1"/>
    <row r="252" spans="2:2" ht="15" customHeight="1"/>
    <row r="253" spans="2:2" ht="15" customHeight="1"/>
    <row r="254" spans="2:2" ht="15" customHeight="1"/>
    <row r="255" spans="2:2" ht="15" customHeight="1"/>
    <row r="256" spans="2:2"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sheetData>
  <sheetProtection algorithmName="SHA-512" hashValue="XkrMl89fOUhvHEePltAuhKOlWW32V7G9YZhbr/amZ1kcYaUz2q1Tg+u/nMta2pqh5cqept1V6Q6WxPjlLaCSPw==" saltValue="7EEdzs+0pn+iE20CdLAJKw==" spinCount="100000" sheet="1" objects="1" scenarios="1"/>
  <phoneticPr fontId="0" type="noConversion"/>
  <pageMargins left="0.75" right="0.75" top="1" bottom="1" header="0.5" footer="0.5"/>
  <pageSetup orientation="portrait" horizontalDpi="4294967293" r:id="rId1"/>
  <headerFooter alignWithMargins="0">
    <oddFooter>&amp;R&amp;"Symbol,Regular"ã &amp;"Times New Roman,Regular"Copyright 1997 - 2016 Toolsformoney.com,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H170"/>
  <sheetViews>
    <sheetView showGridLines="0" tabSelected="1" zoomScale="110" zoomScaleNormal="110" workbookViewId="0">
      <selection activeCell="C17" sqref="C17"/>
    </sheetView>
  </sheetViews>
  <sheetFormatPr baseColWidth="10" defaultColWidth="9.3984375" defaultRowHeight="13"/>
  <cols>
    <col min="1" max="1" width="2.796875" style="134" customWidth="1"/>
    <col min="2" max="2" width="25.796875" style="132" customWidth="1"/>
    <col min="3" max="3" width="130.796875" style="134" customWidth="1"/>
    <col min="4" max="4" width="10.796875" style="134" customWidth="1"/>
    <col min="5" max="5" width="120.796875" style="134" customWidth="1"/>
    <col min="6" max="6" width="10.796875" style="134" customWidth="1"/>
    <col min="7" max="7" width="60.796875" style="134" customWidth="1"/>
    <col min="8" max="55" width="10.796875" style="134" customWidth="1"/>
    <col min="56" max="16384" width="9.3984375" style="134"/>
  </cols>
  <sheetData>
    <row r="1" spans="2:4" ht="50" customHeight="1">
      <c r="B1" s="141" t="s">
        <v>6</v>
      </c>
      <c r="C1" s="229"/>
    </row>
    <row r="2" spans="2:4" ht="20.5" customHeight="1" thickBot="1">
      <c r="B2" s="154">
        <f ca="1">-'Income Replacement Calculations'!CX8</f>
        <v>365</v>
      </c>
      <c r="C2" s="230" t="s">
        <v>181</v>
      </c>
    </row>
    <row r="3" spans="2:4" ht="5" customHeight="1">
      <c r="B3" s="231"/>
      <c r="C3" s="232"/>
    </row>
    <row r="4" spans="2:4" ht="15" customHeight="1">
      <c r="B4" s="233" t="s">
        <v>7</v>
      </c>
      <c r="C4" s="234"/>
    </row>
    <row r="5" spans="2:4" ht="5" customHeight="1">
      <c r="B5" s="235"/>
      <c r="C5" s="236"/>
    </row>
    <row r="6" spans="2:4" ht="20" customHeight="1">
      <c r="B6" s="237" t="s">
        <v>185</v>
      </c>
      <c r="C6" s="238" t="s">
        <v>21</v>
      </c>
    </row>
    <row r="7" spans="2:4" ht="20" customHeight="1">
      <c r="B7" s="237"/>
      <c r="C7" s="239" t="s">
        <v>186</v>
      </c>
    </row>
    <row r="8" spans="2:4" ht="20" customHeight="1">
      <c r="B8" s="237"/>
      <c r="C8" s="239" t="s">
        <v>81</v>
      </c>
    </row>
    <row r="9" spans="2:4" ht="20" customHeight="1">
      <c r="B9" s="237"/>
      <c r="C9" s="239" t="str">
        <f>" &lt;= Enter Year of Birth of the Person Assumed to Pass Away Today. ("&amp;B8&amp;" is currently "&amp;B7-B9&amp;" Years Old)."</f>
        <v xml:space="preserve"> &lt;= Enter Year of Birth of the Person Assumed to Pass Away Today. ( is currently 0 Years Old).</v>
      </c>
    </row>
    <row r="10" spans="2:4" ht="20" customHeight="1">
      <c r="B10" s="237"/>
      <c r="C10" s="239" t="s">
        <v>179</v>
      </c>
    </row>
    <row r="11" spans="2:4" ht="20" customHeight="1">
      <c r="B11" s="240"/>
      <c r="C11" s="239" t="str">
        <f>" &lt;= Enter the Survivor's Year of Birth ("&amp;B10&amp;" is Currently "&amp;B7-B11&amp;" Years Old)."</f>
        <v xml:space="preserve"> &lt;= Enter the Survivor's Year of Birth ( is Currently 0 Years Old).</v>
      </c>
      <c r="D11" s="134">
        <f>B7-B11</f>
        <v>0</v>
      </c>
    </row>
    <row r="12" spans="2:4" ht="20" customHeight="1">
      <c r="B12" s="237"/>
      <c r="C12" s="238" t="s">
        <v>22</v>
      </c>
    </row>
    <row r="13" spans="2:4" ht="20" customHeight="1">
      <c r="B13" s="237"/>
      <c r="C13" s="239" t="str">
        <f>IF(B12=0," "," &lt;= Enter Child #1's Year of Birth. "&amp;B12&amp;IF(B13=0," "," is currently "&amp;$B$7-B13&amp;" years old."))</f>
        <v xml:space="preserve"> </v>
      </c>
    </row>
    <row r="14" spans="2:4" ht="20" customHeight="1">
      <c r="B14" s="237"/>
      <c r="C14" s="238" t="s">
        <v>23</v>
      </c>
    </row>
    <row r="15" spans="2:4" ht="20" customHeight="1">
      <c r="B15" s="237"/>
      <c r="C15" s="239" t="str">
        <f>IF(B14=0," "," &lt;= Enter Child #2's Year of Birth. "&amp;B14&amp;IF(B15=0," "," is currently "&amp;$B$7-B15&amp;" years old."))</f>
        <v xml:space="preserve"> </v>
      </c>
    </row>
    <row r="16" spans="2:4" ht="20" customHeight="1">
      <c r="B16" s="237"/>
      <c r="C16" s="238" t="s">
        <v>24</v>
      </c>
    </row>
    <row r="17" spans="2:8" ht="20" customHeight="1">
      <c r="B17" s="237"/>
      <c r="C17" s="239" t="str">
        <f>IF(B16=0," "," &lt;= Enter Child #3's Year of Birth. "&amp;B16&amp;IF(B17=0," "," is currently "&amp;$B$7-B17&amp;" years old."))</f>
        <v xml:space="preserve"> </v>
      </c>
    </row>
    <row r="18" spans="2:8" ht="20" customHeight="1">
      <c r="B18" s="237"/>
      <c r="C18" s="238" t="s">
        <v>25</v>
      </c>
    </row>
    <row r="19" spans="2:8" ht="20" customHeight="1">
      <c r="B19" s="241"/>
      <c r="C19" s="239" t="str">
        <f>IF(B18=0," "," &lt;= Enter Child #4's Year of Birth. "&amp;B18&amp;IF(B19=0," "," is currently "&amp;$B$7-B19&amp;" years old."))</f>
        <v xml:space="preserve"> </v>
      </c>
    </row>
    <row r="20" spans="2:8" ht="20" customHeight="1">
      <c r="B20" s="237"/>
      <c r="C20" s="238" t="s">
        <v>26</v>
      </c>
    </row>
    <row r="21" spans="2:8" ht="20" customHeight="1">
      <c r="B21" s="241"/>
      <c r="C21" s="239" t="str">
        <f>IF(B20=0," "," &lt;= Enter Child #5's Year of Birth. "&amp;B20&amp;IF(B21=0," "," is currently "&amp;$B$7-B21&amp;" years old."))</f>
        <v xml:space="preserve"> </v>
      </c>
    </row>
    <row r="22" spans="2:8" ht="20" customHeight="1">
      <c r="B22" s="237"/>
      <c r="C22" s="238" t="s">
        <v>27</v>
      </c>
    </row>
    <row r="23" spans="2:8" ht="20" customHeight="1" thickBot="1">
      <c r="B23" s="242"/>
      <c r="C23" s="243" t="str">
        <f>IF(B22=0," "," &lt;= Enter Child #6's Year of Birth. "&amp;B22&amp;IF(B23=0," "," is currently "&amp;$B$7-B23&amp;" years old."))</f>
        <v xml:space="preserve"> </v>
      </c>
    </row>
    <row r="24" spans="2:8" ht="10" customHeight="1" thickBot="1">
      <c r="B24" s="244"/>
      <c r="C24" s="245"/>
    </row>
    <row r="25" spans="2:8" ht="5" customHeight="1">
      <c r="B25" s="246"/>
      <c r="C25" s="232"/>
    </row>
    <row r="26" spans="2:8" ht="15" customHeight="1">
      <c r="B26" s="247" t="s">
        <v>36</v>
      </c>
      <c r="C26" s="234"/>
      <c r="D26" s="248" t="str">
        <f>IF(OR(H28="Error!",H29="Error!",H30="Error!",H31="Error!",H32="Error!",H33="Error!",H34="Error!",H35="Error!",H36="Error!",H37="Error!",H38="Error!",H38="Error!",H39="Error!"),"Error! If you input an amount in column B, then you must input an Ending Age in column F!", " ")</f>
        <v xml:space="preserve"> </v>
      </c>
    </row>
    <row r="27" spans="2:8" ht="5" customHeight="1" thickBot="1">
      <c r="B27" s="249"/>
      <c r="C27" s="236"/>
    </row>
    <row r="28" spans="2:8" ht="20" customHeight="1">
      <c r="B28" s="250"/>
      <c r="C28" s="251" t="s">
        <v>37</v>
      </c>
      <c r="D28" s="252"/>
      <c r="E28" s="253" t="s">
        <v>93</v>
      </c>
      <c r="F28" s="254"/>
      <c r="G28" s="255" t="str">
        <f>" &lt;= Enter "&amp;$B$10&amp;"'s Age When This Need Ends."</f>
        <v xml:space="preserve"> &lt;= Enter 's Age When This Need Ends.</v>
      </c>
      <c r="H28" s="256" t="str">
        <f>IF(AND(B28&lt;&gt;0,F28=0),"Error!"," ")</f>
        <v xml:space="preserve"> </v>
      </c>
    </row>
    <row r="29" spans="2:8" ht="20" customHeight="1">
      <c r="B29" s="250"/>
      <c r="C29" s="257" t="s">
        <v>110</v>
      </c>
      <c r="D29" s="258"/>
      <c r="E29" s="257" t="s">
        <v>104</v>
      </c>
      <c r="F29" s="259"/>
      <c r="G29" s="239" t="str">
        <f t="shared" ref="G29:G40" si="0">" &lt;= Enter "&amp;$B$10&amp;"'s Age When This Need Ends."</f>
        <v xml:space="preserve"> &lt;= Enter 's Age When This Need Ends.</v>
      </c>
      <c r="H29" s="256" t="str">
        <f t="shared" ref="H29:H40" si="1">IF(AND(B29&lt;&gt;0,F29=0),"Error!"," ")</f>
        <v xml:space="preserve"> </v>
      </c>
    </row>
    <row r="30" spans="2:8" ht="20" customHeight="1">
      <c r="B30" s="250"/>
      <c r="C30" s="257" t="s">
        <v>38</v>
      </c>
      <c r="D30" s="258"/>
      <c r="E30" s="257" t="s">
        <v>103</v>
      </c>
      <c r="F30" s="259"/>
      <c r="G30" s="239" t="str">
        <f t="shared" si="0"/>
        <v xml:space="preserve"> &lt;= Enter 's Age When This Need Ends.</v>
      </c>
      <c r="H30" s="256" t="str">
        <f t="shared" si="1"/>
        <v xml:space="preserve"> </v>
      </c>
    </row>
    <row r="31" spans="2:8" ht="20" customHeight="1">
      <c r="B31" s="260"/>
      <c r="C31" s="257" t="str">
        <f>IF(B31=0," &lt;= Enter Amount for Final Expenses in cell B168 (Basic = $10,000)."," &lt;= Final Expenses from B168")</f>
        <v xml:space="preserve"> &lt;= Enter Amount for Final Expenses in cell B168 (Basic = $10,000).</v>
      </c>
      <c r="D31" s="258"/>
      <c r="E31" s="257" t="s">
        <v>109</v>
      </c>
      <c r="F31" s="261"/>
      <c r="G31" s="239" t="str">
        <f t="shared" si="0"/>
        <v xml:space="preserve"> &lt;= Enter 's Age When This Need Ends.</v>
      </c>
      <c r="H31" s="256" t="str">
        <f t="shared" si="1"/>
        <v xml:space="preserve"> </v>
      </c>
    </row>
    <row r="32" spans="2:8" ht="20" customHeight="1">
      <c r="B32" s="250"/>
      <c r="C32" s="257" t="s">
        <v>82</v>
      </c>
      <c r="D32" s="258"/>
      <c r="E32" s="257" t="s">
        <v>105</v>
      </c>
      <c r="F32" s="259"/>
      <c r="G32" s="239" t="str">
        <f t="shared" si="0"/>
        <v xml:space="preserve"> &lt;= Enter 's Age When This Need Ends.</v>
      </c>
      <c r="H32" s="256" t="str">
        <f t="shared" si="1"/>
        <v xml:space="preserve"> </v>
      </c>
    </row>
    <row r="33" spans="2:8" ht="20" customHeight="1">
      <c r="B33" s="250"/>
      <c r="C33" s="257" t="s">
        <v>28</v>
      </c>
      <c r="D33" s="258"/>
      <c r="E33" s="257" t="s">
        <v>106</v>
      </c>
      <c r="F33" s="259"/>
      <c r="G33" s="239" t="str">
        <f t="shared" si="0"/>
        <v xml:space="preserve"> &lt;= Enter 's Age When This Need Ends.</v>
      </c>
      <c r="H33" s="256" t="str">
        <f t="shared" si="1"/>
        <v xml:space="preserve"> </v>
      </c>
    </row>
    <row r="34" spans="2:8" ht="20" customHeight="1">
      <c r="B34" s="262"/>
      <c r="C34" s="257" t="s">
        <v>111</v>
      </c>
      <c r="D34" s="263"/>
      <c r="E34" s="257" t="s">
        <v>112</v>
      </c>
      <c r="F34" s="264"/>
      <c r="G34" s="239" t="str">
        <f t="shared" si="0"/>
        <v xml:space="preserve"> &lt;= Enter 's Age When This Need Ends.</v>
      </c>
      <c r="H34" s="256" t="str">
        <f t="shared" si="1"/>
        <v xml:space="preserve"> </v>
      </c>
    </row>
    <row r="35" spans="2:8" ht="20" customHeight="1">
      <c r="B35" s="250"/>
      <c r="C35" s="251" t="str">
        <f>IF(AND(B12=0,B35&lt;&gt;0)," &lt;= No Child #1, Delete the Contents of this cell.",IF(AND(B12=0,B35=0)," ","&lt;= Enter Present Value of the Amount Needed to Fund "&amp;B12&amp;"'s College &amp; Other Expenses."))</f>
        <v xml:space="preserve"> </v>
      </c>
      <c r="D35" s="258"/>
      <c r="E35" s="251" t="str">
        <f>IF(AND(B12=0,B35&lt;&gt;0)," &lt;= No Child #1, Delete the Contents of this cell.",IF(AND(B12=0,B35=0)," ","&lt;= Enter Annual Change in Amount Needed to Fund "&amp;B12&amp;"'s College &amp; Other Expenses."))</f>
        <v xml:space="preserve"> </v>
      </c>
      <c r="F35" s="259"/>
      <c r="G35" s="238" t="str">
        <f t="shared" si="0"/>
        <v xml:space="preserve"> &lt;= Enter 's Age When This Need Ends.</v>
      </c>
      <c r="H35" s="256" t="str">
        <f t="shared" si="1"/>
        <v xml:space="preserve"> </v>
      </c>
    </row>
    <row r="36" spans="2:8" ht="20" customHeight="1">
      <c r="B36" s="250"/>
      <c r="C36" s="257" t="str">
        <f>IF(AND(B14=0,B36&lt;&gt;0)," &lt;= No Child #2, Delete the Contents of this cell.",IF(AND(B14=0,B36=0)," ","&lt;= Enter Present Value of the Amount Needed to Fund "&amp;B14&amp;"'s College &amp; Other Expenses."))</f>
        <v xml:space="preserve"> </v>
      </c>
      <c r="D36" s="258"/>
      <c r="E36" s="257" t="str">
        <f>IF(AND(B14=0,B36&lt;&gt;0)," &lt;= No Child #2, Delete the Contents of this cell.",IF(AND(B14=0,B36=0)," ","&lt;= Enter Annual Change in Amount Needed to Fund "&amp;B14&amp;"'s College &amp; Other Expenses."))</f>
        <v xml:space="preserve"> </v>
      </c>
      <c r="F36" s="259"/>
      <c r="G36" s="239" t="str">
        <f t="shared" si="0"/>
        <v xml:space="preserve"> &lt;= Enter 's Age When This Need Ends.</v>
      </c>
      <c r="H36" s="256" t="str">
        <f t="shared" si="1"/>
        <v xml:space="preserve"> </v>
      </c>
    </row>
    <row r="37" spans="2:8" ht="20" customHeight="1">
      <c r="B37" s="250"/>
      <c r="C37" s="257" t="str">
        <f>IF(AND(B16=0,B37&lt;&gt;0)," &lt;= No Child #3, Delete the Contents of this cell.",IF(AND(B16=0,B37=0)," ","&lt;= Enter Present Value of the Amount Needed to Fund "&amp;B16&amp;"'s College &amp; Other Expenses."))</f>
        <v xml:space="preserve"> </v>
      </c>
      <c r="D37" s="258"/>
      <c r="E37" s="257" t="str">
        <f>IF(AND(B16=0,B37&lt;&gt;0)," &lt;= No Child #3, Delete the Contents of this cell.",IF(AND(B16=0,B37=0)," ","&lt;= Enter Annual Change in Amount Needed to Fund "&amp;B16&amp;"'s College &amp; Other Expenses."))</f>
        <v xml:space="preserve"> </v>
      </c>
      <c r="F37" s="259"/>
      <c r="G37" s="239" t="str">
        <f t="shared" si="0"/>
        <v xml:space="preserve"> &lt;= Enter 's Age When This Need Ends.</v>
      </c>
      <c r="H37" s="256" t="str">
        <f t="shared" si="1"/>
        <v xml:space="preserve"> </v>
      </c>
    </row>
    <row r="38" spans="2:8" ht="20" customHeight="1">
      <c r="B38" s="250"/>
      <c r="C38" s="257" t="str">
        <f>IF(AND(B18=0,B38&lt;&gt;0)," &lt;= No Child #4, Delete the Contents of this cell.",IF(AND(B18=0,B38=0)," ","&lt;= Enter Present Value of the Amount Needed to Fund "&amp;B18&amp;"'s College &amp; Other Expenses."))</f>
        <v xml:space="preserve"> </v>
      </c>
      <c r="D38" s="258"/>
      <c r="E38" s="257" t="str">
        <f>IF(AND(B18=0,B38&lt;&gt;0)," &lt;= No Child #4, Delete the Contents of this cell.",IF(AND(B18=0,B38=0)," ","&lt;= Enter Annual Change in Amount Needed to Fund "&amp;B18&amp;"'s College &amp; Other Expenses."))</f>
        <v xml:space="preserve"> </v>
      </c>
      <c r="F38" s="259"/>
      <c r="G38" s="239" t="str">
        <f t="shared" si="0"/>
        <v xml:space="preserve"> &lt;= Enter 's Age When This Need Ends.</v>
      </c>
      <c r="H38" s="256" t="str">
        <f t="shared" si="1"/>
        <v xml:space="preserve"> </v>
      </c>
    </row>
    <row r="39" spans="2:8" ht="20" customHeight="1">
      <c r="B39" s="250"/>
      <c r="C39" s="257" t="str">
        <f>IF(AND(B20=0,B39&lt;&gt;0)," &lt;= No Child #5, Delete the Contents of this cell.",IF(AND(B20=0,B39=0)," ","&lt;= Enter Present Value of the Amount Needed to Fund "&amp;B20&amp;"'s College &amp; Other Expenses."))</f>
        <v xml:space="preserve"> </v>
      </c>
      <c r="D39" s="258"/>
      <c r="E39" s="257" t="str">
        <f>IF(AND(B20=0,B39&lt;&gt;0)," &lt;= No Child #5, Delete the Contents of this cell.",IF(AND(B20=0,B39=0)," ","&lt;= Enter Annual Change in Amount Needed to Fund "&amp;B20&amp;"'s College &amp; Other Expenses."))</f>
        <v xml:space="preserve"> </v>
      </c>
      <c r="F39" s="259"/>
      <c r="G39" s="239" t="str">
        <f t="shared" si="0"/>
        <v xml:space="preserve"> &lt;= Enter 's Age When This Need Ends.</v>
      </c>
      <c r="H39" s="256" t="str">
        <f t="shared" si="1"/>
        <v xml:space="preserve"> </v>
      </c>
    </row>
    <row r="40" spans="2:8" ht="20" customHeight="1" thickBot="1">
      <c r="B40" s="265"/>
      <c r="C40" s="266" t="str">
        <f>IF(AND(B22=0,B40&lt;&gt;0)," &lt;= No Child #6, Delete the Contents of this cell.",IF(AND(B22=0,B40=0)," ","&lt;= Enter Present Value of the Amount Needed to Fund "&amp;B22&amp;"'s College &amp; Other Expenses."))</f>
        <v xml:space="preserve"> </v>
      </c>
      <c r="D40" s="267"/>
      <c r="E40" s="266" t="str">
        <f>IF(AND(B22=0,B40&lt;&gt;0)," &lt;= No Child #6, Delete the Contents of this cell.",IF(AND(B22=0,B40=0)," ","&lt;= Enter Annual Change in Amount Needed to Fund "&amp;B22&amp;"'s College &amp; Other Expenses."))</f>
        <v xml:space="preserve"> </v>
      </c>
      <c r="F40" s="268"/>
      <c r="G40" s="243" t="str">
        <f t="shared" si="0"/>
        <v xml:space="preserve"> &lt;= Enter 's Age When This Need Ends.</v>
      </c>
      <c r="H40" s="256" t="str">
        <f t="shared" si="1"/>
        <v xml:space="preserve"> </v>
      </c>
    </row>
    <row r="41" spans="2:8" ht="10" customHeight="1" thickBot="1">
      <c r="B41" s="269"/>
      <c r="D41" s="270"/>
    </row>
    <row r="42" spans="2:8" ht="5" customHeight="1">
      <c r="B42" s="246"/>
      <c r="C42" s="232"/>
      <c r="D42" s="270"/>
    </row>
    <row r="43" spans="2:8" ht="15" customHeight="1">
      <c r="B43" s="247" t="s">
        <v>0</v>
      </c>
      <c r="C43" s="234"/>
      <c r="D43" s="270"/>
    </row>
    <row r="44" spans="2:8" ht="5" customHeight="1">
      <c r="B44" s="249"/>
      <c r="C44" s="236"/>
      <c r="D44" s="270"/>
    </row>
    <row r="45" spans="2:8" ht="20" customHeight="1" thickBot="1">
      <c r="B45" s="260">
        <v>255</v>
      </c>
      <c r="C45" s="271" t="s">
        <v>128</v>
      </c>
      <c r="D45" s="272"/>
      <c r="E45" s="273">
        <f>$B$45</f>
        <v>255</v>
      </c>
      <c r="F45" s="273">
        <f>B45</f>
        <v>255</v>
      </c>
      <c r="G45" s="134" t="s">
        <v>154</v>
      </c>
    </row>
    <row r="46" spans="2:8" ht="20" customHeight="1">
      <c r="B46" s="250"/>
      <c r="C46" s="274" t="s">
        <v>29</v>
      </c>
      <c r="D46" s="252"/>
      <c r="E46" s="255" t="s">
        <v>157</v>
      </c>
      <c r="F46" s="273">
        <f t="shared" ref="F46:F53" si="2">B46</f>
        <v>0</v>
      </c>
      <c r="G46" s="134" t="s">
        <v>146</v>
      </c>
    </row>
    <row r="47" spans="2:8" ht="20" customHeight="1">
      <c r="B47" s="250"/>
      <c r="C47" s="274" t="s">
        <v>39</v>
      </c>
      <c r="D47" s="258"/>
      <c r="E47" s="239" t="s">
        <v>131</v>
      </c>
      <c r="F47" s="273">
        <f t="shared" si="2"/>
        <v>0</v>
      </c>
      <c r="G47" s="134" t="s">
        <v>148</v>
      </c>
    </row>
    <row r="48" spans="2:8" ht="20" customHeight="1">
      <c r="B48" s="250"/>
      <c r="C48" s="274" t="s">
        <v>40</v>
      </c>
      <c r="D48" s="258"/>
      <c r="E48" s="239" t="s">
        <v>132</v>
      </c>
      <c r="F48" s="273">
        <f t="shared" si="2"/>
        <v>0</v>
      </c>
      <c r="G48" s="134" t="s">
        <v>147</v>
      </c>
    </row>
    <row r="49" spans="2:7" ht="20" customHeight="1">
      <c r="B49" s="250"/>
      <c r="C49" s="274" t="s">
        <v>30</v>
      </c>
      <c r="D49" s="258"/>
      <c r="E49" s="239" t="s">
        <v>133</v>
      </c>
      <c r="F49" s="273">
        <f t="shared" si="2"/>
        <v>0</v>
      </c>
      <c r="G49" s="134" t="s">
        <v>149</v>
      </c>
    </row>
    <row r="50" spans="2:7" ht="20" customHeight="1">
      <c r="B50" s="250"/>
      <c r="C50" s="274" t="s">
        <v>31</v>
      </c>
      <c r="D50" s="258"/>
      <c r="E50" s="239" t="s">
        <v>134</v>
      </c>
      <c r="F50" s="273">
        <f t="shared" si="2"/>
        <v>0</v>
      </c>
      <c r="G50" s="134" t="s">
        <v>150</v>
      </c>
    </row>
    <row r="51" spans="2:7" ht="20" customHeight="1">
      <c r="B51" s="250"/>
      <c r="C51" s="274" t="s">
        <v>32</v>
      </c>
      <c r="D51" s="258"/>
      <c r="E51" s="239" t="s">
        <v>135</v>
      </c>
      <c r="F51" s="273">
        <f t="shared" si="2"/>
        <v>0</v>
      </c>
      <c r="G51" s="134" t="s">
        <v>151</v>
      </c>
    </row>
    <row r="52" spans="2:7" ht="20" customHeight="1">
      <c r="B52" s="250"/>
      <c r="C52" s="274" t="s">
        <v>33</v>
      </c>
      <c r="D52" s="258"/>
      <c r="E52" s="239" t="s">
        <v>136</v>
      </c>
      <c r="F52" s="273">
        <f t="shared" si="2"/>
        <v>0</v>
      </c>
      <c r="G52" s="134" t="s">
        <v>152</v>
      </c>
    </row>
    <row r="53" spans="2:7" ht="20" customHeight="1" thickBot="1">
      <c r="B53" s="265"/>
      <c r="C53" s="275" t="s">
        <v>34</v>
      </c>
      <c r="D53" s="267"/>
      <c r="E53" s="243" t="s">
        <v>137</v>
      </c>
      <c r="F53" s="273">
        <f t="shared" si="2"/>
        <v>0</v>
      </c>
      <c r="G53" s="134" t="s">
        <v>153</v>
      </c>
    </row>
    <row r="54" spans="2:7" ht="10" customHeight="1" thickBot="1">
      <c r="B54" s="269"/>
    </row>
    <row r="55" spans="2:7" ht="5" customHeight="1">
      <c r="B55" s="246"/>
      <c r="C55" s="232"/>
    </row>
    <row r="56" spans="2:7" ht="15" customHeight="1">
      <c r="B56" s="247" t="s">
        <v>2</v>
      </c>
      <c r="C56" s="234"/>
    </row>
    <row r="57" spans="2:7" ht="5" customHeight="1">
      <c r="B57" s="249"/>
      <c r="C57" s="276"/>
    </row>
    <row r="58" spans="2:7" ht="20" customHeight="1">
      <c r="B58" s="262"/>
      <c r="C58" s="238" t="s">
        <v>86</v>
      </c>
    </row>
    <row r="59" spans="2:7" ht="20" customHeight="1">
      <c r="B59" s="277"/>
      <c r="C59" s="239" t="s">
        <v>83</v>
      </c>
    </row>
    <row r="60" spans="2:7" ht="20" customHeight="1">
      <c r="B60" s="277"/>
      <c r="C60" s="239" t="s">
        <v>63</v>
      </c>
    </row>
    <row r="61" spans="2:7" ht="20" customHeight="1">
      <c r="B61" s="262"/>
      <c r="C61" s="238" t="s">
        <v>84</v>
      </c>
    </row>
    <row r="62" spans="2:7" ht="20" customHeight="1">
      <c r="B62" s="277"/>
      <c r="C62" s="239" t="s">
        <v>85</v>
      </c>
    </row>
    <row r="63" spans="2:7" ht="20" customHeight="1">
      <c r="B63" s="277"/>
      <c r="C63" s="239" t="s">
        <v>62</v>
      </c>
    </row>
    <row r="64" spans="2:7" ht="20" customHeight="1">
      <c r="B64" s="262"/>
      <c r="C64" s="238" t="s">
        <v>94</v>
      </c>
    </row>
    <row r="65" spans="2:5" ht="20" customHeight="1">
      <c r="B65" s="277"/>
      <c r="C65" s="239" t="s">
        <v>87</v>
      </c>
    </row>
    <row r="66" spans="2:5" ht="20" customHeight="1">
      <c r="B66" s="278"/>
      <c r="C66" s="239" t="s">
        <v>170</v>
      </c>
    </row>
    <row r="67" spans="2:5" ht="20" customHeight="1">
      <c r="B67" s="262"/>
      <c r="C67" s="238" t="s">
        <v>65</v>
      </c>
    </row>
    <row r="68" spans="2:5" ht="20" customHeight="1">
      <c r="B68" s="279"/>
      <c r="C68" s="239" t="s">
        <v>169</v>
      </c>
    </row>
    <row r="69" spans="2:5" ht="20" customHeight="1">
      <c r="B69" s="280"/>
      <c r="C69" s="238" t="s">
        <v>61</v>
      </c>
    </row>
    <row r="70" spans="2:5" ht="20" customHeight="1">
      <c r="B70" s="281"/>
      <c r="C70" s="239" t="s">
        <v>171</v>
      </c>
    </row>
    <row r="71" spans="2:5" ht="20" customHeight="1">
      <c r="B71" s="281"/>
      <c r="C71" s="239" t="s">
        <v>18</v>
      </c>
    </row>
    <row r="72" spans="2:5" ht="20" customHeight="1">
      <c r="B72" s="282"/>
      <c r="C72" s="239" t="s">
        <v>19</v>
      </c>
    </row>
    <row r="73" spans="2:5" ht="20" customHeight="1" thickBot="1">
      <c r="B73" s="283"/>
      <c r="C73" s="243" t="s">
        <v>20</v>
      </c>
    </row>
    <row r="74" spans="2:5" ht="14" thickBot="1">
      <c r="B74" s="269"/>
    </row>
    <row r="75" spans="2:5" ht="100" customHeight="1" thickBot="1">
      <c r="B75" s="284" t="s">
        <v>177</v>
      </c>
      <c r="C75" s="285"/>
      <c r="D75" s="286" t="s">
        <v>4</v>
      </c>
      <c r="E75" s="286"/>
    </row>
    <row r="76" spans="2:5" ht="35.25" customHeight="1" thickBot="1">
      <c r="B76" s="269"/>
    </row>
    <row r="77" spans="2:5" ht="20" customHeight="1">
      <c r="B77" s="287" t="s">
        <v>46</v>
      </c>
      <c r="C77" s="288"/>
    </row>
    <row r="78" spans="2:5" ht="20" customHeight="1">
      <c r="B78" s="250"/>
      <c r="C78" s="289" t="s">
        <v>41</v>
      </c>
    </row>
    <row r="79" spans="2:5" ht="20" customHeight="1">
      <c r="B79" s="290"/>
      <c r="C79" s="289" t="s">
        <v>88</v>
      </c>
    </row>
    <row r="80" spans="2:5" ht="20" customHeight="1" thickBot="1">
      <c r="B80" s="291">
        <f>B78*B79</f>
        <v>0</v>
      </c>
      <c r="C80" s="292" t="s">
        <v>178</v>
      </c>
    </row>
    <row r="81" spans="2:3" ht="35.25" customHeight="1" thickBot="1">
      <c r="B81" s="269"/>
    </row>
    <row r="82" spans="2:3" ht="20" customHeight="1">
      <c r="B82" s="287" t="s">
        <v>89</v>
      </c>
      <c r="C82" s="288"/>
    </row>
    <row r="83" spans="2:3" ht="20" customHeight="1">
      <c r="B83" s="250"/>
      <c r="C83" s="289" t="s">
        <v>90</v>
      </c>
    </row>
    <row r="84" spans="2:3" ht="20" customHeight="1">
      <c r="B84" s="293"/>
      <c r="C84" s="289" t="s">
        <v>42</v>
      </c>
    </row>
    <row r="85" spans="2:3" ht="20" customHeight="1">
      <c r="B85" s="241"/>
      <c r="C85" s="289" t="s">
        <v>43</v>
      </c>
    </row>
    <row r="86" spans="2:3" ht="20" customHeight="1">
      <c r="B86" s="241"/>
      <c r="C86" s="289" t="s">
        <v>44</v>
      </c>
    </row>
    <row r="87" spans="2:3" ht="20" customHeight="1" thickBot="1">
      <c r="B87" s="294"/>
      <c r="C87" s="292" t="s">
        <v>45</v>
      </c>
    </row>
    <row r="88" spans="2:3" ht="20" customHeight="1" thickBot="1">
      <c r="B88" s="269"/>
    </row>
    <row r="89" spans="2:3" ht="20" customHeight="1">
      <c r="B89" s="287"/>
      <c r="C89" s="288"/>
    </row>
    <row r="90" spans="2:3" ht="20" customHeight="1">
      <c r="B90" s="250"/>
      <c r="C90" s="289" t="s">
        <v>90</v>
      </c>
    </row>
    <row r="91" spans="2:3" ht="20" customHeight="1">
      <c r="B91" s="293"/>
      <c r="C91" s="289" t="s">
        <v>42</v>
      </c>
    </row>
    <row r="92" spans="2:3" ht="20" customHeight="1">
      <c r="B92" s="241"/>
      <c r="C92" s="289" t="s">
        <v>43</v>
      </c>
    </row>
    <row r="93" spans="2:3" ht="20" customHeight="1">
      <c r="B93" s="241"/>
      <c r="C93" s="289" t="s">
        <v>44</v>
      </c>
    </row>
    <row r="94" spans="2:3" ht="20" customHeight="1" thickBot="1">
      <c r="B94" s="294"/>
      <c r="C94" s="292" t="s">
        <v>45</v>
      </c>
    </row>
    <row r="95" spans="2:3" ht="20" customHeight="1" thickBot="1">
      <c r="B95" s="269"/>
    </row>
    <row r="96" spans="2:3" ht="20" customHeight="1">
      <c r="B96" s="287"/>
      <c r="C96" s="288"/>
    </row>
    <row r="97" spans="2:3" ht="20" customHeight="1">
      <c r="B97" s="250"/>
      <c r="C97" s="289" t="s">
        <v>90</v>
      </c>
    </row>
    <row r="98" spans="2:3" ht="20" customHeight="1">
      <c r="B98" s="293"/>
      <c r="C98" s="289" t="s">
        <v>42</v>
      </c>
    </row>
    <row r="99" spans="2:3" ht="20" customHeight="1">
      <c r="B99" s="241"/>
      <c r="C99" s="289" t="s">
        <v>43</v>
      </c>
    </row>
    <row r="100" spans="2:3" ht="20" customHeight="1">
      <c r="B100" s="241"/>
      <c r="C100" s="289" t="s">
        <v>44</v>
      </c>
    </row>
    <row r="101" spans="2:3" ht="20" customHeight="1" thickBot="1">
      <c r="B101" s="294"/>
      <c r="C101" s="292" t="s">
        <v>45</v>
      </c>
    </row>
    <row r="102" spans="2:3" ht="20" customHeight="1" thickBot="1">
      <c r="B102" s="269"/>
    </row>
    <row r="103" spans="2:3" ht="20" customHeight="1">
      <c r="B103" s="287"/>
      <c r="C103" s="288"/>
    </row>
    <row r="104" spans="2:3" ht="20" customHeight="1">
      <c r="B104" s="250"/>
      <c r="C104" s="289" t="s">
        <v>90</v>
      </c>
    </row>
    <row r="105" spans="2:3" ht="20" customHeight="1">
      <c r="B105" s="293"/>
      <c r="C105" s="289" t="s">
        <v>42</v>
      </c>
    </row>
    <row r="106" spans="2:3" ht="20" customHeight="1">
      <c r="B106" s="241"/>
      <c r="C106" s="289" t="s">
        <v>43</v>
      </c>
    </row>
    <row r="107" spans="2:3" ht="20" customHeight="1">
      <c r="B107" s="241"/>
      <c r="C107" s="289" t="s">
        <v>44</v>
      </c>
    </row>
    <row r="108" spans="2:3" ht="20" customHeight="1" thickBot="1">
      <c r="B108" s="294"/>
      <c r="C108" s="292" t="s">
        <v>45</v>
      </c>
    </row>
    <row r="109" spans="2:3" ht="20" customHeight="1" thickBot="1">
      <c r="B109" s="269"/>
    </row>
    <row r="110" spans="2:3" ht="20" customHeight="1">
      <c r="B110" s="287"/>
      <c r="C110" s="288"/>
    </row>
    <row r="111" spans="2:3" ht="20" customHeight="1">
      <c r="B111" s="250"/>
      <c r="C111" s="289" t="s">
        <v>90</v>
      </c>
    </row>
    <row r="112" spans="2:3" ht="20" customHeight="1">
      <c r="B112" s="293"/>
      <c r="C112" s="289" t="s">
        <v>42</v>
      </c>
    </row>
    <row r="113" spans="2:3" ht="20" customHeight="1">
      <c r="B113" s="241"/>
      <c r="C113" s="289" t="s">
        <v>43</v>
      </c>
    </row>
    <row r="114" spans="2:3" ht="20" customHeight="1">
      <c r="B114" s="241"/>
      <c r="C114" s="289" t="s">
        <v>44</v>
      </c>
    </row>
    <row r="115" spans="2:3" ht="20" customHeight="1" thickBot="1">
      <c r="B115" s="294"/>
      <c r="C115" s="292" t="s">
        <v>45</v>
      </c>
    </row>
    <row r="116" spans="2:3" ht="35.25" customHeight="1" thickBot="1">
      <c r="B116" s="269"/>
    </row>
    <row r="117" spans="2:3" ht="20" customHeight="1">
      <c r="B117" s="287"/>
      <c r="C117" s="288"/>
    </row>
    <row r="118" spans="2:3" ht="20" customHeight="1">
      <c r="B118" s="250"/>
      <c r="C118" s="289" t="s">
        <v>47</v>
      </c>
    </row>
    <row r="119" spans="2:3" ht="20" customHeight="1">
      <c r="B119" s="293"/>
      <c r="C119" s="289" t="s">
        <v>48</v>
      </c>
    </row>
    <row r="120" spans="2:3" ht="20" customHeight="1">
      <c r="B120" s="241"/>
      <c r="C120" s="289" t="s">
        <v>49</v>
      </c>
    </row>
    <row r="121" spans="2:3" ht="20" customHeight="1">
      <c r="B121" s="241"/>
      <c r="C121" s="289" t="s">
        <v>50</v>
      </c>
    </row>
    <row r="122" spans="2:3" ht="20" customHeight="1" thickBot="1">
      <c r="B122" s="294"/>
      <c r="C122" s="292" t="s">
        <v>45</v>
      </c>
    </row>
    <row r="123" spans="2:3" ht="20" customHeight="1" thickBot="1">
      <c r="B123" s="269"/>
    </row>
    <row r="124" spans="2:3" ht="20" customHeight="1">
      <c r="B124" s="287"/>
      <c r="C124" s="288"/>
    </row>
    <row r="125" spans="2:3" ht="20" customHeight="1">
      <c r="B125" s="250"/>
      <c r="C125" s="289" t="s">
        <v>47</v>
      </c>
    </row>
    <row r="126" spans="2:3" ht="20" customHeight="1">
      <c r="B126" s="293"/>
      <c r="C126" s="289" t="s">
        <v>48</v>
      </c>
    </row>
    <row r="127" spans="2:3" ht="20" customHeight="1">
      <c r="B127" s="295"/>
      <c r="C127" s="289" t="s">
        <v>49</v>
      </c>
    </row>
    <row r="128" spans="2:3" ht="20" customHeight="1">
      <c r="B128" s="295"/>
      <c r="C128" s="289" t="s">
        <v>50</v>
      </c>
    </row>
    <row r="129" spans="2:3" ht="20" customHeight="1" thickBot="1">
      <c r="B129" s="294"/>
      <c r="C129" s="292" t="s">
        <v>45</v>
      </c>
    </row>
    <row r="130" spans="2:3" ht="20" customHeight="1" thickBot="1">
      <c r="B130" s="269"/>
    </row>
    <row r="131" spans="2:3" ht="20" customHeight="1">
      <c r="B131" s="287"/>
      <c r="C131" s="288"/>
    </row>
    <row r="132" spans="2:3" ht="20" customHeight="1">
      <c r="B132" s="250"/>
      <c r="C132" s="289" t="s">
        <v>47</v>
      </c>
    </row>
    <row r="133" spans="2:3" ht="20" customHeight="1">
      <c r="B133" s="293"/>
      <c r="C133" s="289" t="s">
        <v>48</v>
      </c>
    </row>
    <row r="134" spans="2:3" ht="20" customHeight="1">
      <c r="B134" s="295"/>
      <c r="C134" s="289" t="s">
        <v>49</v>
      </c>
    </row>
    <row r="135" spans="2:3" ht="20" customHeight="1">
      <c r="B135" s="295"/>
      <c r="C135" s="289" t="s">
        <v>50</v>
      </c>
    </row>
    <row r="136" spans="2:3" ht="20" customHeight="1" thickBot="1">
      <c r="B136" s="294"/>
      <c r="C136" s="292" t="s">
        <v>45</v>
      </c>
    </row>
    <row r="137" spans="2:3" ht="20" customHeight="1" thickBot="1">
      <c r="B137" s="269"/>
    </row>
    <row r="138" spans="2:3" ht="20" customHeight="1">
      <c r="B138" s="287"/>
      <c r="C138" s="288"/>
    </row>
    <row r="139" spans="2:3" ht="20" customHeight="1">
      <c r="B139" s="250"/>
      <c r="C139" s="289" t="s">
        <v>47</v>
      </c>
    </row>
    <row r="140" spans="2:3" ht="20" customHeight="1">
      <c r="B140" s="293"/>
      <c r="C140" s="289" t="s">
        <v>48</v>
      </c>
    </row>
    <row r="141" spans="2:3" ht="20" customHeight="1">
      <c r="B141" s="295"/>
      <c r="C141" s="289" t="s">
        <v>49</v>
      </c>
    </row>
    <row r="142" spans="2:3" ht="20" customHeight="1">
      <c r="B142" s="295"/>
      <c r="C142" s="289" t="s">
        <v>50</v>
      </c>
    </row>
    <row r="143" spans="2:3" ht="20" customHeight="1" thickBot="1">
      <c r="B143" s="294"/>
      <c r="C143" s="292" t="s">
        <v>45</v>
      </c>
    </row>
    <row r="144" spans="2:3" ht="20" customHeight="1" thickBot="1">
      <c r="B144" s="269"/>
    </row>
    <row r="145" spans="2:3" ht="20" customHeight="1">
      <c r="B145" s="287"/>
      <c r="C145" s="288"/>
    </row>
    <row r="146" spans="2:3" ht="20" customHeight="1">
      <c r="B146" s="250"/>
      <c r="C146" s="289" t="s">
        <v>47</v>
      </c>
    </row>
    <row r="147" spans="2:3" ht="20" customHeight="1">
      <c r="B147" s="293"/>
      <c r="C147" s="289" t="s">
        <v>48</v>
      </c>
    </row>
    <row r="148" spans="2:3" ht="20" customHeight="1">
      <c r="B148" s="295"/>
      <c r="C148" s="289" t="s">
        <v>49</v>
      </c>
    </row>
    <row r="149" spans="2:3" ht="20" customHeight="1">
      <c r="B149" s="295"/>
      <c r="C149" s="289" t="s">
        <v>50</v>
      </c>
    </row>
    <row r="150" spans="2:3" ht="20" customHeight="1" thickBot="1">
      <c r="B150" s="294"/>
      <c r="C150" s="292" t="s">
        <v>45</v>
      </c>
    </row>
    <row r="151" spans="2:3" ht="20" customHeight="1" thickBot="1">
      <c r="B151" s="269"/>
    </row>
    <row r="152" spans="2:3" ht="20" customHeight="1" thickBot="1">
      <c r="B152" s="296"/>
      <c r="C152" s="297" t="s">
        <v>114</v>
      </c>
    </row>
    <row r="153" spans="2:3" ht="20" customHeight="1">
      <c r="B153" s="298"/>
      <c r="C153" s="299" t="s">
        <v>122</v>
      </c>
    </row>
    <row r="154" spans="2:3" ht="20" customHeight="1">
      <c r="B154" s="298"/>
      <c r="C154" s="299" t="s">
        <v>115</v>
      </c>
    </row>
    <row r="155" spans="2:3" ht="20" customHeight="1">
      <c r="B155" s="298"/>
      <c r="C155" s="299" t="s">
        <v>123</v>
      </c>
    </row>
    <row r="156" spans="2:3" ht="20" customHeight="1">
      <c r="B156" s="298"/>
      <c r="C156" s="299" t="s">
        <v>118</v>
      </c>
    </row>
    <row r="157" spans="2:3" ht="20" customHeight="1">
      <c r="B157" s="298"/>
      <c r="C157" s="299" t="s">
        <v>124</v>
      </c>
    </row>
    <row r="158" spans="2:3" ht="20" customHeight="1">
      <c r="B158" s="298"/>
      <c r="C158" s="299" t="s">
        <v>158</v>
      </c>
    </row>
    <row r="159" spans="2:3" ht="20" customHeight="1">
      <c r="B159" s="298"/>
      <c r="C159" s="299" t="s">
        <v>155</v>
      </c>
    </row>
    <row r="160" spans="2:3" ht="20" customHeight="1">
      <c r="B160" s="300"/>
      <c r="C160" s="299" t="s">
        <v>125</v>
      </c>
    </row>
    <row r="161" spans="2:3" ht="20" customHeight="1">
      <c r="B161" s="298"/>
      <c r="C161" s="299" t="s">
        <v>117</v>
      </c>
    </row>
    <row r="162" spans="2:3" ht="20" customHeight="1">
      <c r="B162" s="298"/>
      <c r="C162" s="299" t="s">
        <v>120</v>
      </c>
    </row>
    <row r="163" spans="2:3" ht="20" customHeight="1">
      <c r="B163" s="298"/>
      <c r="C163" s="299" t="s">
        <v>119</v>
      </c>
    </row>
    <row r="164" spans="2:3" ht="20" customHeight="1">
      <c r="B164" s="298"/>
      <c r="C164" s="299" t="s">
        <v>126</v>
      </c>
    </row>
    <row r="165" spans="2:3" ht="20" customHeight="1">
      <c r="B165" s="298"/>
      <c r="C165" s="299" t="s">
        <v>156</v>
      </c>
    </row>
    <row r="166" spans="2:3" ht="20" customHeight="1">
      <c r="B166" s="298"/>
      <c r="C166" s="299" t="s">
        <v>127</v>
      </c>
    </row>
    <row r="167" spans="2:3" ht="20" customHeight="1">
      <c r="B167" s="298"/>
      <c r="C167" s="299" t="s">
        <v>116</v>
      </c>
    </row>
    <row r="168" spans="2:3" ht="20" customHeight="1" thickBot="1">
      <c r="B168" s="301">
        <f>SUM(B153:B167)</f>
        <v>0</v>
      </c>
      <c r="C168" s="302" t="s">
        <v>121</v>
      </c>
    </row>
    <row r="170" spans="2:3" ht="20" customHeight="1">
      <c r="C170" s="133" t="s">
        <v>183</v>
      </c>
    </row>
  </sheetData>
  <phoneticPr fontId="0" type="noConversion"/>
  <conditionalFormatting sqref="B28:B30 B32:B40 D46:D53 B46:B53 B58:B73 B90:B94 B97:B101 B104:B108 B111:B115 B118:B122 B125:B129 B132:B136 B139:B143 B146:B150 B153:B167 B6:B23 D28:D40 B83:B87 B78:B79">
    <cfRule type="cellIs" dxfId="3" priority="2" operator="notEqual">
      <formula>0</formula>
    </cfRule>
  </conditionalFormatting>
  <conditionalFormatting sqref="F28:F40">
    <cfRule type="cellIs" dxfId="2" priority="1" operator="notEqual">
      <formula>0</formula>
    </cfRule>
  </conditionalFormatting>
  <dataValidations count="15">
    <dataValidation type="decimal" allowBlank="1" showInputMessage="1" showErrorMessage="1" errorTitle="Error!" error="Valid range of annual change is from -30% to 30%._x000a__x000a_Click cancel to enter a new value." sqref="D28:D40 D46:D53" xr:uid="{00000000-0002-0000-0300-000000000000}">
      <formula1>-0.3</formula1>
      <formula2>0.3</formula2>
    </dataValidation>
    <dataValidation type="decimal" allowBlank="1" showInputMessage="1" showErrorMessage="1" errorTitle="Error!" error="Valid range of annual inflationrates is from 0% to 10%._x000a__x000a_Click cancel to enter a new value." sqref="B69" xr:uid="{00000000-0002-0000-0300-000001000000}">
      <formula1>0</formula1>
      <formula2>0.1</formula2>
    </dataValidation>
    <dataValidation type="decimal" allowBlank="1" showInputMessage="1" showErrorMessage="1" errorTitle="Error!" error="Valid range of Social Security cost of living increases is from 0% to 5%._x000a__x000a_Click cancel to enter a new value." sqref="B71" xr:uid="{00000000-0002-0000-0300-000002000000}">
      <formula1>0</formula1>
      <formula2>0.05</formula2>
    </dataValidation>
    <dataValidation type="decimal" allowBlank="1" showInputMessage="1" showErrorMessage="1" errorTitle="Error!" error="Valid range of investment growth of new assets is from 0% to 15%._x000a__x000a_Click cancel to enter a new value." sqref="B73" xr:uid="{00000000-0002-0000-0300-000003000000}">
      <formula1>0</formula1>
      <formula2>0.15</formula2>
    </dataValidation>
    <dataValidation type="decimal" allowBlank="1" showInputMessage="1" showErrorMessage="1" errorTitle="Error!" error="Valid range is from 0% to 100%._x000a__x000a_Click cancel to enter a new value." sqref="B79" xr:uid="{00000000-0002-0000-0300-000004000000}">
      <formula1>0</formula1>
      <formula2>1</formula2>
    </dataValidation>
    <dataValidation type="whole" operator="greaterThanOrEqual" allowBlank="1" showInputMessage="1" showErrorMessage="1" errorTitle="Error!" error="Enter an age equal to or later than the survivor's current age." sqref="B92 B148 B141 B134 B127 B120 B113 B106 B99 B85" xr:uid="{00000000-0002-0000-0300-000005000000}">
      <formula1>$D$11</formula1>
    </dataValidation>
    <dataValidation type="whole" operator="greaterThan" allowBlank="1" showInputMessage="1" showErrorMessage="1" errorTitle="Error!" error="Enter an ager greater than the survivor's current age." sqref="B149 B86 B93 B100 B107 B114 B121 B128 B135 B142" xr:uid="{00000000-0002-0000-0300-000006000000}">
      <formula1>$D$11</formula1>
    </dataValidation>
    <dataValidation type="decimal" allowBlank="1" showInputMessage="1" showErrorMessage="1" errorTitle="Error!" error="Valid range of annual inflationrates is from 0% to 10%._x000a__x000a_Click cancel to enter a new value." sqref="B122 B87 B94 B101 B108 B115 B129 B136 B143 B150" xr:uid="{00000000-0002-0000-0300-000007000000}">
      <formula1>-0.1</formula1>
      <formula2>0.1</formula2>
    </dataValidation>
    <dataValidation type="whole" allowBlank="1" showInputMessage="1" showErrorMessage="1" errorTitle="Error!" error="Valid range of birth years is from 1920 to 2010." sqref="B9 B11" xr:uid="{00000000-0002-0000-0300-000008000000}">
      <formula1>1920</formula1>
      <formula2>2010</formula2>
    </dataValidation>
    <dataValidation type="whole" operator="greaterThanOrEqual" allowBlank="1" showInputMessage="1" showErrorMessage="1" sqref="B28:B40 B45:B53 B58:B65 B67:B68 B83 B90 B97 B104 B111 B118 B125 B132 B139 B146 B153:B167 B78 B80" xr:uid="{00000000-0002-0000-0300-000009000000}">
      <formula1>0</formula1>
    </dataValidation>
    <dataValidation type="whole" operator="greaterThanOrEqual" allowBlank="1" showInputMessage="1" showErrorMessage="1" errorTitle="Error!" error="Age must be over 40." sqref="B66:C66" xr:uid="{00000000-0002-0000-0300-00000A000000}">
      <formula1>45</formula1>
    </dataValidation>
    <dataValidation type="decimal" allowBlank="1" showInputMessage="1" showErrorMessage="1" errorTitle="Error!" error="Valid range is from 0% to 10%." sqref="B70:C70" xr:uid="{00000000-0002-0000-0300-00000B000000}">
      <formula1>0</formula1>
      <formula2>0.1</formula2>
    </dataValidation>
    <dataValidation type="whole" operator="greaterThanOrEqual" allowBlank="1" showInputMessage="1" showErrorMessage="1" errorTitle="Error!" error="Age must be at least 50." sqref="B72" xr:uid="{00000000-0002-0000-0300-00000C000000}">
      <formula1>50</formula1>
    </dataValidation>
    <dataValidation type="whole" allowBlank="1" showInputMessage="1" showErrorMessage="1" errorTitle="Error!" error="Valid range of birth years is from 1920 to 2010." sqref="B13 B15 B17 B19 B21 B23" xr:uid="{00000000-0002-0000-0300-00000D000000}">
      <formula1>1920</formula1>
      <formula2>2013</formula2>
    </dataValidation>
    <dataValidation type="whole" allowBlank="1" showInputMessage="1" showErrorMessage="1" sqref="F28:F40" xr:uid="{00000000-0002-0000-0300-00000E000000}">
      <formula1>40</formula1>
      <formula2>110</formula2>
    </dataValidation>
  </dataValidations>
  <pageMargins left="0.75" right="0.75" top="1" bottom="1" header="0.5" footer="0.5"/>
  <pageSetup orientation="portrait" horizontalDpi="4294967293" r:id="rId1"/>
  <headerFooter alignWithMargins="0">
    <oddFooter>&amp;R&amp;"Symbol,Regular"ã&amp;"Times New Roman,Regular" Copyright 1997 - 2016 Toolsformoney.com,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K183"/>
  <sheetViews>
    <sheetView showGridLines="0" topLeftCell="A143" zoomScale="94" zoomScaleNormal="94" workbookViewId="0">
      <selection activeCell="B184" sqref="B184"/>
    </sheetView>
  </sheetViews>
  <sheetFormatPr baseColWidth="10" defaultColWidth="9.3984375" defaultRowHeight="13"/>
  <cols>
    <col min="1" max="1" width="2.796875" style="18" customWidth="1"/>
    <col min="2" max="7" width="10.796875" style="18" customWidth="1"/>
    <col min="8" max="8" width="11.796875" style="18" bestFit="1" customWidth="1"/>
    <col min="9" max="9" width="9.3984375" style="18"/>
    <col min="10" max="10" width="15.796875" style="18" customWidth="1"/>
    <col min="11" max="16384" width="9.3984375" style="18"/>
  </cols>
  <sheetData>
    <row r="2" spans="2:11" ht="25">
      <c r="B2" s="20" t="s">
        <v>107</v>
      </c>
      <c r="C2" s="20"/>
      <c r="D2" s="20"/>
      <c r="E2" s="20"/>
      <c r="F2" s="20"/>
      <c r="G2" s="20"/>
      <c r="H2" s="20"/>
      <c r="I2" s="20"/>
      <c r="J2" s="20"/>
      <c r="K2" s="20"/>
    </row>
    <row r="3" spans="2:11" ht="25">
      <c r="B3" s="20"/>
      <c r="C3" s="20"/>
      <c r="D3" s="20"/>
      <c r="E3" s="20"/>
      <c r="F3" s="20"/>
      <c r="G3" s="20"/>
      <c r="H3" s="20"/>
      <c r="I3" s="20"/>
      <c r="J3" s="20"/>
      <c r="K3" s="20"/>
    </row>
    <row r="4" spans="2:11" ht="25">
      <c r="B4" s="21" t="str">
        <f>IF(Input!$B$10=0,Input!$B$8&amp;" "&amp;Input!$B$6,Input!$B$8&amp;" &amp; "&amp;Input!$B$10&amp;" "&amp;Input!$B$6)</f>
        <v xml:space="preserve"> lkj</v>
      </c>
      <c r="C4" s="20"/>
      <c r="D4" s="20"/>
      <c r="E4" s="20"/>
      <c r="F4" s="20"/>
      <c r="G4" s="20"/>
      <c r="H4" s="20"/>
      <c r="I4" s="20"/>
      <c r="J4" s="20"/>
      <c r="K4" s="20"/>
    </row>
    <row r="5" spans="2:11" ht="98.25" customHeight="1"/>
    <row r="7" spans="2:11" ht="16.25" customHeight="1">
      <c r="B7" s="22" t="s">
        <v>9</v>
      </c>
      <c r="J7" s="23">
        <f>Input!B28</f>
        <v>0</v>
      </c>
    </row>
    <row r="8" spans="2:11" ht="16.25" customHeight="1">
      <c r="B8" s="22" t="s">
        <v>10</v>
      </c>
      <c r="J8" s="23">
        <f>Input!B29</f>
        <v>0</v>
      </c>
    </row>
    <row r="9" spans="2:11" ht="16.25" customHeight="1">
      <c r="B9" s="22" t="s">
        <v>35</v>
      </c>
      <c r="J9" s="23">
        <f>Input!B30</f>
        <v>0</v>
      </c>
    </row>
    <row r="10" spans="2:11" ht="16.25" customHeight="1">
      <c r="B10" s="22" t="s">
        <v>12</v>
      </c>
      <c r="J10" s="23">
        <f>Input!B31</f>
        <v>0</v>
      </c>
    </row>
    <row r="11" spans="2:11" ht="16.25" customHeight="1">
      <c r="B11" s="22" t="s">
        <v>8</v>
      </c>
      <c r="J11" s="23">
        <f>Input!B32</f>
        <v>0</v>
      </c>
    </row>
    <row r="12" spans="2:11" ht="16.25" customHeight="1">
      <c r="B12" s="22" t="s">
        <v>11</v>
      </c>
      <c r="J12" s="23">
        <f>Input!B33</f>
        <v>0</v>
      </c>
    </row>
    <row r="13" spans="2:11" ht="16.25" customHeight="1">
      <c r="B13" s="22" t="s">
        <v>74</v>
      </c>
      <c r="J13" s="23">
        <f>Input!B34</f>
        <v>0</v>
      </c>
    </row>
    <row r="14" spans="2:11" ht="16.25" customHeight="1">
      <c r="B14" s="22" t="str">
        <f>IF(Input!B12=0," ","Lump Sum Amount to Fund "&amp;Input!B12&amp;"'s College &amp; Other Expenses:")</f>
        <v xml:space="preserve"> </v>
      </c>
      <c r="J14" s="23" t="str">
        <f>IF(Input!B12=0," ",Input!B35)</f>
        <v xml:space="preserve"> </v>
      </c>
    </row>
    <row r="15" spans="2:11" ht="16.25" customHeight="1">
      <c r="B15" s="22" t="str">
        <f>IF(Input!B14=0," ","Lump Sum Amount to Fund "&amp;Input!B14&amp;"'s College &amp; Other Expenses:")</f>
        <v xml:space="preserve"> </v>
      </c>
      <c r="J15" s="23" t="str">
        <f>IF(Input!B14=0," ",Input!B36)</f>
        <v xml:space="preserve"> </v>
      </c>
    </row>
    <row r="16" spans="2:11" ht="16.25" customHeight="1">
      <c r="B16" s="22" t="str">
        <f>IF(Input!B16=0," ","Lump Sum Amount to Fund "&amp;Input!B16&amp;"'s College &amp; Other Expenses:")</f>
        <v xml:space="preserve"> </v>
      </c>
      <c r="J16" s="24" t="str">
        <f>IF(Input!B16=0," ",Input!B37)</f>
        <v xml:space="preserve"> </v>
      </c>
    </row>
    <row r="17" spans="2:11" ht="15" hidden="1" customHeight="1">
      <c r="B17" s="22" t="str">
        <f>IF(Input!B18=0," ","Lump Sum Amount to Fund "&amp;Input!B18&amp;"'s College &amp; Other Expenses:")</f>
        <v xml:space="preserve"> </v>
      </c>
      <c r="J17" s="23" t="str">
        <f>IF(Input!B18=0," ",Input!B38)</f>
        <v xml:space="preserve"> </v>
      </c>
    </row>
    <row r="18" spans="2:11" ht="15" hidden="1" customHeight="1">
      <c r="B18" s="22" t="str">
        <f>IF(Input!B20=0," ","Lump Sum Amount to Fund "&amp;Input!B20&amp;"'s College &amp; Other Expenses:")</f>
        <v xml:space="preserve"> </v>
      </c>
      <c r="J18" s="23" t="str">
        <f>IF(Input!B20=0," ",Input!B39)</f>
        <v xml:space="preserve"> </v>
      </c>
    </row>
    <row r="19" spans="2:11" ht="15" hidden="1" customHeight="1">
      <c r="B19" s="22" t="str">
        <f>IF(Input!B22=0," ","Lump Sum Amount to Fund "&amp;Input!B22&amp;"'s College &amp; Other Expenses:")</f>
        <v xml:space="preserve"> </v>
      </c>
      <c r="C19" s="19"/>
      <c r="D19" s="19"/>
      <c r="E19" s="19"/>
      <c r="F19" s="19"/>
      <c r="G19" s="19"/>
      <c r="H19" s="19"/>
      <c r="I19" s="19"/>
      <c r="J19" s="25" t="str">
        <f>IF(Input!B22=0," ",Input!B40)</f>
        <v xml:space="preserve"> </v>
      </c>
      <c r="K19" s="19"/>
    </row>
    <row r="20" spans="2:11" ht="8.25" customHeight="1">
      <c r="B20" s="22"/>
      <c r="C20" s="19"/>
      <c r="D20" s="19"/>
      <c r="E20" s="19"/>
      <c r="F20" s="19"/>
      <c r="G20" s="19"/>
      <c r="H20" s="19"/>
      <c r="I20" s="19"/>
      <c r="J20" s="25"/>
      <c r="K20" s="19"/>
    </row>
    <row r="21" spans="2:11" ht="15" customHeight="1">
      <c r="C21" s="37" t="s">
        <v>16</v>
      </c>
      <c r="D21" s="19"/>
      <c r="G21" s="19"/>
      <c r="H21" s="19"/>
      <c r="I21" s="19"/>
      <c r="J21" s="26">
        <f>SUM($J$7:$J$19)</f>
        <v>0</v>
      </c>
      <c r="K21" s="19"/>
    </row>
    <row r="22" spans="2:11" ht="20" customHeight="1">
      <c r="C22" s="37" t="s">
        <v>15</v>
      </c>
      <c r="D22" s="19"/>
      <c r="E22" s="19"/>
      <c r="F22" s="19"/>
      <c r="G22" s="19"/>
      <c r="H22" s="19"/>
      <c r="I22" s="19"/>
      <c r="J22" s="27">
        <f>SUM(Input!$B$45:$B$53)</f>
        <v>255</v>
      </c>
      <c r="K22" s="19"/>
    </row>
    <row r="23" spans="2:11" ht="20" customHeight="1">
      <c r="C23" s="37" t="s">
        <v>14</v>
      </c>
      <c r="D23" s="19"/>
      <c r="E23" s="19"/>
      <c r="F23" s="19"/>
      <c r="G23" s="19"/>
      <c r="H23" s="19"/>
      <c r="I23" s="19"/>
      <c r="J23" s="39">
        <f>$J$21-$J$22</f>
        <v>-255</v>
      </c>
      <c r="K23" s="19"/>
    </row>
    <row r="24" spans="2:11" ht="14">
      <c r="C24" s="37"/>
      <c r="D24" s="19"/>
      <c r="E24" s="19"/>
      <c r="F24" s="19"/>
      <c r="G24" s="19"/>
      <c r="H24" s="19"/>
      <c r="I24" s="19"/>
      <c r="J24" s="19"/>
      <c r="K24" s="19"/>
    </row>
    <row r="25" spans="2:11" ht="17">
      <c r="C25" s="37" t="str">
        <f>"Lump Sum Needed Today to Replace "&amp;Input!$B$8&amp; "'s Future Income:"</f>
        <v>Lump Sum Needed Today to Replace 's Future Income:</v>
      </c>
      <c r="E25" s="28"/>
      <c r="F25" s="28"/>
      <c r="G25" s="28"/>
      <c r="H25" s="28"/>
      <c r="I25" s="28"/>
      <c r="J25" s="38">
        <f ca="1">SUM('Income Replacement Calculations'!$DA$6:$DA$80)</f>
        <v>0</v>
      </c>
      <c r="K25" s="19"/>
    </row>
    <row r="26" spans="2:11">
      <c r="C26" s="19"/>
      <c r="D26" s="19"/>
      <c r="E26" s="19"/>
      <c r="F26" s="19"/>
      <c r="G26" s="19"/>
      <c r="H26" s="19"/>
      <c r="I26" s="19"/>
      <c r="J26" s="19"/>
      <c r="K26" s="19"/>
    </row>
    <row r="27" spans="2:11" ht="19">
      <c r="B27" s="29" t="s">
        <v>13</v>
      </c>
      <c r="J27" s="30">
        <f ca="1">$J$23+$J$25</f>
        <v>-255</v>
      </c>
    </row>
    <row r="37" spans="2:2">
      <c r="B37" s="31"/>
    </row>
    <row r="66" spans="6:9">
      <c r="F66" s="32"/>
      <c r="G66" s="32"/>
      <c r="H66" s="32"/>
      <c r="I66" s="32"/>
    </row>
    <row r="67" spans="6:9">
      <c r="F67" s="32"/>
      <c r="G67" s="32"/>
      <c r="H67" s="32"/>
      <c r="I67" s="32"/>
    </row>
    <row r="68" spans="6:9">
      <c r="F68" s="32"/>
      <c r="G68" s="32" t="s">
        <v>78</v>
      </c>
      <c r="H68" s="33">
        <f ca="1">$J$21+$J$25</f>
        <v>0</v>
      </c>
      <c r="I68" s="32"/>
    </row>
    <row r="69" spans="6:9">
      <c r="F69" s="32"/>
      <c r="G69" s="32" t="s">
        <v>76</v>
      </c>
      <c r="H69" s="34">
        <f>$J$21</f>
        <v>0</v>
      </c>
      <c r="I69" s="32"/>
    </row>
    <row r="70" spans="6:9">
      <c r="F70" s="32"/>
      <c r="G70" s="32" t="s">
        <v>71</v>
      </c>
      <c r="H70" s="34">
        <f ca="1">J25</f>
        <v>0</v>
      </c>
      <c r="I70" s="32"/>
    </row>
    <row r="71" spans="6:9">
      <c r="F71" s="32"/>
      <c r="G71" s="32" t="s">
        <v>75</v>
      </c>
      <c r="H71" s="34">
        <f>$J$22</f>
        <v>255</v>
      </c>
      <c r="I71" s="32"/>
    </row>
    <row r="72" spans="6:9">
      <c r="F72" s="32"/>
      <c r="G72" s="32" t="s">
        <v>77</v>
      </c>
      <c r="H72" s="34">
        <f ca="1">$J$27</f>
        <v>-255</v>
      </c>
      <c r="I72" s="32"/>
    </row>
    <row r="73" spans="6:9">
      <c r="F73" s="32"/>
      <c r="G73" s="32"/>
      <c r="H73" s="32"/>
      <c r="I73" s="32"/>
    </row>
    <row r="74" spans="6:9">
      <c r="F74" s="32"/>
      <c r="G74" s="32"/>
      <c r="H74" s="32"/>
      <c r="I74" s="32"/>
    </row>
    <row r="140" spans="3:3" ht="20" customHeight="1">
      <c r="C140" s="36"/>
    </row>
    <row r="168" spans="2:6">
      <c r="E168" s="125">
        <f>$J$21</f>
        <v>0</v>
      </c>
      <c r="F168" s="126">
        <f ca="1">$J$25</f>
        <v>0</v>
      </c>
    </row>
    <row r="169" spans="2:6">
      <c r="E169" s="125">
        <f>$J$22</f>
        <v>255</v>
      </c>
      <c r="F169" s="125">
        <f ca="1">$J$21+$J$25-$J$22</f>
        <v>-255</v>
      </c>
    </row>
    <row r="170" spans="2:6" ht="16">
      <c r="B170" s="40" t="s">
        <v>180</v>
      </c>
    </row>
    <row r="183" spans="2:2" ht="16">
      <c r="B183" s="40" t="s">
        <v>184</v>
      </c>
    </row>
  </sheetData>
  <phoneticPr fontId="0" type="noConversion"/>
  <pageMargins left="0.75" right="0.75" top="1" bottom="1" header="0.5" footer="0.5"/>
  <pageSetup orientation="portrait" horizontalDpi="4294967293" r:id="rId1"/>
  <headerFooter alignWithMargins="0">
    <oddFooter>&amp;R&amp;"Symbol,Regular"ã  &amp;"Times New Roman,Regular"Copyright 1997 - 2016 Toolsformoney.com, All Rights Reserved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BW159"/>
  <sheetViews>
    <sheetView showGridLines="0" topLeftCell="A136" zoomScale="95" zoomScaleNormal="95" workbookViewId="0">
      <selection activeCell="B160" sqref="B160"/>
    </sheetView>
  </sheetViews>
  <sheetFormatPr baseColWidth="10" defaultColWidth="9.3984375" defaultRowHeight="13"/>
  <cols>
    <col min="1" max="1" width="2.796875" style="1" customWidth="1"/>
    <col min="2" max="3" width="7.796875" style="1" customWidth="1"/>
    <col min="4" max="5" width="20.796875" style="1" customWidth="1"/>
    <col min="6" max="6" width="5.796875" style="3" customWidth="1"/>
    <col min="7" max="9" width="20.796875" style="1" customWidth="1"/>
    <col min="10" max="10" width="5.796875" style="1" customWidth="1"/>
    <col min="11" max="13" width="20.796875" style="1" customWidth="1"/>
    <col min="14" max="14" width="5.796875" style="9" customWidth="1"/>
    <col min="15" max="17" width="20.796875" style="1" customWidth="1"/>
    <col min="18" max="18" width="5.796875" style="1" customWidth="1"/>
    <col min="19" max="19" width="21.796875" style="1" customWidth="1"/>
    <col min="20" max="21" width="20.796875" style="1" customWidth="1"/>
    <col min="22" max="22" width="5.796875" style="1" customWidth="1"/>
    <col min="23" max="25" width="20.796875" style="1" customWidth="1"/>
    <col min="26" max="26" width="5.796875" style="1" customWidth="1"/>
    <col min="27" max="29" width="20.796875" style="1" customWidth="1"/>
    <col min="30" max="30" width="5.796875" style="1" customWidth="1"/>
    <col min="31" max="31" width="23.796875" style="1" customWidth="1"/>
    <col min="32" max="33" width="20.796875" style="1" customWidth="1"/>
    <col min="34" max="34" width="5.796875" style="1" customWidth="1"/>
    <col min="35" max="36" width="7.796875" style="1" customWidth="1"/>
    <col min="37" max="38" width="20.796875" style="1" customWidth="1"/>
    <col min="39" max="39" width="5.796875" style="1" customWidth="1"/>
    <col min="40" max="43" width="20.796875" style="1" customWidth="1"/>
    <col min="44" max="44" width="5.796875" style="1" customWidth="1"/>
    <col min="45" max="48" width="20.796875" style="1" customWidth="1"/>
    <col min="49" max="49" width="5.796875" style="1" customWidth="1"/>
    <col min="50" max="53" width="20.796875" style="1" customWidth="1"/>
    <col min="54" max="54" width="5.796875" style="1" customWidth="1"/>
    <col min="55" max="58" width="20.796875" style="1" customWidth="1"/>
    <col min="59" max="59" width="5.796875" style="1" customWidth="1"/>
    <col min="60" max="63" width="20.796875" style="1" customWidth="1"/>
    <col min="64" max="64" width="5.796875" style="1" customWidth="1"/>
    <col min="65" max="68" width="20.796875" style="1" customWidth="1"/>
    <col min="69" max="69" width="9.3984375" style="1"/>
    <col min="70" max="70" width="25.796875" style="1" customWidth="1"/>
    <col min="71" max="73" width="9.3984375" style="1"/>
    <col min="74" max="75" width="20.796875" style="1" customWidth="1"/>
    <col min="76" max="16384" width="9.3984375" style="1"/>
  </cols>
  <sheetData>
    <row r="1" spans="2:75" s="131" customFormat="1" ht="20" customHeight="1">
      <c r="E1" s="130"/>
      <c r="F1" s="130"/>
      <c r="G1" s="130"/>
      <c r="H1" s="130"/>
      <c r="I1" s="130"/>
      <c r="J1" s="130"/>
      <c r="K1" s="130"/>
      <c r="L1" s="130"/>
      <c r="M1" s="130"/>
      <c r="N1" s="130"/>
    </row>
    <row r="2" spans="2:75" s="131" customFormat="1" ht="55" customHeight="1">
      <c r="B2" s="303" t="s">
        <v>140</v>
      </c>
      <c r="C2" s="304"/>
      <c r="D2" s="304"/>
      <c r="E2" s="130"/>
      <c r="F2" s="130"/>
      <c r="G2" s="130"/>
      <c r="H2" s="130"/>
      <c r="I2" s="130"/>
      <c r="J2" s="130"/>
      <c r="K2" s="130"/>
      <c r="L2" s="130"/>
      <c r="M2" s="130"/>
      <c r="N2" s="130"/>
    </row>
    <row r="3" spans="2:75" s="131" customFormat="1">
      <c r="E3" s="130"/>
      <c r="F3" s="130"/>
      <c r="G3" s="130"/>
      <c r="H3" s="130"/>
      <c r="I3" s="130"/>
      <c r="J3" s="130"/>
      <c r="K3" s="130"/>
      <c r="L3" s="130"/>
      <c r="M3" s="130"/>
      <c r="N3" s="130"/>
    </row>
    <row r="4" spans="2:75" s="131" customFormat="1" ht="26" thickBot="1">
      <c r="B4" s="305" t="str">
        <f ca="1">IF('Income Replacement Calculations'!$CX$8&lt;0," ","This version has expired.Please go the website to read the update policy.")</f>
        <v xml:space="preserve"> </v>
      </c>
      <c r="F4" s="130"/>
      <c r="N4" s="130"/>
    </row>
    <row r="5" spans="2:75" s="6" customFormat="1" ht="150" customHeight="1">
      <c r="B5" s="90" t="s">
        <v>1</v>
      </c>
      <c r="C5" s="91" t="s">
        <v>51</v>
      </c>
      <c r="D5" s="91" t="str">
        <f>Input!$B$8&amp;"'s Age"</f>
        <v>'s Age</v>
      </c>
      <c r="E5" s="92" t="str">
        <f>Input!$B$10&amp;"'s Age"</f>
        <v>'s Age</v>
      </c>
      <c r="G5" s="93" t="s">
        <v>130</v>
      </c>
      <c r="H5" s="91" t="s">
        <v>96</v>
      </c>
      <c r="I5" s="92" t="s">
        <v>97</v>
      </c>
      <c r="J5" s="7"/>
      <c r="K5" s="94" t="s">
        <v>139</v>
      </c>
      <c r="L5" s="95" t="s">
        <v>96</v>
      </c>
      <c r="M5" s="92" t="s">
        <v>97</v>
      </c>
      <c r="N5" s="8"/>
      <c r="O5" s="94" t="s">
        <v>98</v>
      </c>
      <c r="P5" s="95" t="s">
        <v>96</v>
      </c>
      <c r="Q5" s="92" t="s">
        <v>97</v>
      </c>
      <c r="S5" s="94" t="s">
        <v>99</v>
      </c>
      <c r="T5" s="95" t="s">
        <v>96</v>
      </c>
      <c r="U5" s="92" t="s">
        <v>97</v>
      </c>
      <c r="W5" s="94" t="s">
        <v>100</v>
      </c>
      <c r="X5" s="95" t="s">
        <v>96</v>
      </c>
      <c r="Y5" s="92" t="s">
        <v>97</v>
      </c>
      <c r="AA5" s="94" t="s">
        <v>101</v>
      </c>
      <c r="AB5" s="95" t="s">
        <v>96</v>
      </c>
      <c r="AC5" s="92" t="s">
        <v>97</v>
      </c>
      <c r="AE5" s="94" t="s">
        <v>113</v>
      </c>
      <c r="AF5" s="95" t="s">
        <v>96</v>
      </c>
      <c r="AG5" s="92" t="s">
        <v>97</v>
      </c>
      <c r="AI5" s="90" t="s">
        <v>1</v>
      </c>
      <c r="AJ5" s="91" t="s">
        <v>51</v>
      </c>
      <c r="AK5" s="91" t="str">
        <f>Input!$B$8&amp;"'s Age"</f>
        <v>'s Age</v>
      </c>
      <c r="AL5" s="92" t="str">
        <f>Input!$B$10&amp;"'s Age"</f>
        <v>'s Age</v>
      </c>
      <c r="AN5" s="93" t="str">
        <f>IF(AND(Input!B12=0,Input!B35=0)," ",Input!B12&amp;"'s Age")</f>
        <v xml:space="preserve"> </v>
      </c>
      <c r="AO5" s="96" t="str">
        <f>IF(AND(Input!B12=0,Input!B35=0)," ","Present Value of the Amount Needed to Fund "&amp;Input!B12&amp;"'s College &amp; Other Expenses")</f>
        <v xml:space="preserve"> </v>
      </c>
      <c r="AP5" s="95" t="s">
        <v>96</v>
      </c>
      <c r="AQ5" s="92" t="s">
        <v>97</v>
      </c>
      <c r="AS5" s="97" t="str">
        <f>IF(AND(Input!B14=0,Input!B36=0)," ",Input!B14&amp;"'s Age")</f>
        <v xml:space="preserve"> </v>
      </c>
      <c r="AT5" s="91" t="str">
        <f>IF(AND(Input!B14=0,Input!B36=0)," ","Present Value of the Amount Needed to Fund "&amp;Input!B14&amp;"'s College &amp; Other Expenses")</f>
        <v xml:space="preserve"> </v>
      </c>
      <c r="AU5" s="95" t="s">
        <v>96</v>
      </c>
      <c r="AV5" s="92" t="s">
        <v>97</v>
      </c>
      <c r="AX5" s="97" t="str">
        <f>IF(AND(Input!B16=0,Input!B37=0)," ",Input!B16&amp;"'s Age")</f>
        <v xml:space="preserve"> </v>
      </c>
      <c r="AY5" s="91" t="str">
        <f>IF(AND(Input!B16=0,Input!B37=0)," ","Present Value of the Amount Needed to Fund "&amp;Input!B16&amp;"'s College &amp; Other Expenses")</f>
        <v xml:space="preserve"> </v>
      </c>
      <c r="AZ5" s="95" t="s">
        <v>96</v>
      </c>
      <c r="BA5" s="92" t="s">
        <v>97</v>
      </c>
      <c r="BC5" s="97" t="str">
        <f>IF(AND(Input!B18=0,Input!B38=0)," ",Input!B18&amp;"'s Age")</f>
        <v xml:space="preserve"> </v>
      </c>
      <c r="BD5" s="91" t="str">
        <f>IF(AND(Input!B18=0,Input!B38=0)," ","Present Value of the Amount Needed to Fund "&amp;Input!B18&amp;"'s College &amp; Other Expenses")</f>
        <v xml:space="preserve"> </v>
      </c>
      <c r="BE5" s="95" t="s">
        <v>96</v>
      </c>
      <c r="BF5" s="92" t="s">
        <v>97</v>
      </c>
      <c r="BH5" s="97" t="str">
        <f>IF(AND(Input!B20=0,Input!B39=0)," ",Input!B20&amp;"'s Age")</f>
        <v xml:space="preserve"> </v>
      </c>
      <c r="BI5" s="91" t="str">
        <f>IF(AND(Input!B20=0,Input!B39=0)," ","Present Value of the Amount Needed to Fund "&amp;Input!B20&amp;"'s College &amp; Other Expenses")</f>
        <v xml:space="preserve"> </v>
      </c>
      <c r="BJ5" s="95" t="s">
        <v>96</v>
      </c>
      <c r="BK5" s="92" t="s">
        <v>97</v>
      </c>
      <c r="BM5" s="97" t="str">
        <f>IF(AND(Input!B22=0,Input!B40=0)," ",Input!B22&amp;"'s Age")</f>
        <v xml:space="preserve"> </v>
      </c>
      <c r="BN5" s="91" t="str">
        <f>IF(AND(Input!B22=0,Input!B40=0)," ","Present Value of the Amount Needed to Fund "&amp;Input!B22&amp;"'s College &amp; Other Expenses")</f>
        <v xml:space="preserve"> </v>
      </c>
      <c r="BO5" s="95" t="s">
        <v>96</v>
      </c>
      <c r="BP5" s="92" t="s">
        <v>97</v>
      </c>
      <c r="BR5" s="98" t="s">
        <v>168</v>
      </c>
      <c r="BT5" s="90" t="s">
        <v>1</v>
      </c>
      <c r="BU5" s="91" t="s">
        <v>51</v>
      </c>
      <c r="BV5" s="91" t="str">
        <f>Input!$B$8&amp;"'s Age"</f>
        <v>'s Age</v>
      </c>
      <c r="BW5" s="92" t="str">
        <f>Input!$B$10&amp;"'s Age"</f>
        <v>'s Age</v>
      </c>
    </row>
    <row r="6" spans="2:75" ht="15" customHeight="1">
      <c r="B6" s="99">
        <f ca="1">IF('Income Replacement Calculations'!$CX$8&lt;0,(Input!$B$7)," ")</f>
        <v>0</v>
      </c>
      <c r="C6" s="100">
        <v>1</v>
      </c>
      <c r="D6" s="101">
        <f ca="1">IF('Income Replacement Calculations'!$CX$8&lt;0,(Input!$B$7-Input!$B$9)," ")</f>
        <v>0</v>
      </c>
      <c r="E6" s="102">
        <f ca="1">IF('Income Replacement Calculations'!$CX$8&lt;0,(Input!$B$7-Input!$B$11)," ")</f>
        <v>0</v>
      </c>
      <c r="G6" s="103">
        <f>Input!$B$28</f>
        <v>0</v>
      </c>
      <c r="H6" s="127"/>
      <c r="I6" s="104">
        <f>IF(ISBLANK(H6),G6,H6)</f>
        <v>0</v>
      </c>
      <c r="J6" s="105"/>
      <c r="K6" s="103">
        <f>Input!$B$29</f>
        <v>0</v>
      </c>
      <c r="L6" s="128"/>
      <c r="M6" s="104">
        <f>IF(ISBLANK(L6),K6,L6)</f>
        <v>0</v>
      </c>
      <c r="N6" s="106"/>
      <c r="O6" s="103">
        <f>Input!$B$30</f>
        <v>0</v>
      </c>
      <c r="P6" s="128"/>
      <c r="Q6" s="104">
        <f>IF(ISBLANK(P6),O6,P6)</f>
        <v>0</v>
      </c>
      <c r="R6" s="10"/>
      <c r="S6" s="103">
        <f>Input!$B$31</f>
        <v>0</v>
      </c>
      <c r="T6" s="128"/>
      <c r="U6" s="104">
        <f>IF(ISBLANK(T6),S6,T6)</f>
        <v>0</v>
      </c>
      <c r="V6" s="10"/>
      <c r="W6" s="103">
        <f>Input!$B$32</f>
        <v>0</v>
      </c>
      <c r="X6" s="128"/>
      <c r="Y6" s="104">
        <f>IF(ISBLANK(X6),W6,X6)</f>
        <v>0</v>
      </c>
      <c r="Z6" s="10"/>
      <c r="AA6" s="103">
        <f>Input!$B$33</f>
        <v>0</v>
      </c>
      <c r="AB6" s="128"/>
      <c r="AC6" s="104">
        <f>IF(ISBLANK(AB6),AA6,AB6)</f>
        <v>0</v>
      </c>
      <c r="AD6" s="10"/>
      <c r="AE6" s="103">
        <f>Input!$B$34</f>
        <v>0</v>
      </c>
      <c r="AF6" s="128"/>
      <c r="AG6" s="104">
        <f>IF(ISBLANK(AF6),AE6,AF6)</f>
        <v>0</v>
      </c>
      <c r="AH6" s="10"/>
      <c r="AI6" s="99">
        <f ca="1">IF('Income Replacement Calculations'!$CX$8&lt;0,(Input!$B$7)," ")</f>
        <v>0</v>
      </c>
      <c r="AJ6" s="100">
        <v>1</v>
      </c>
      <c r="AK6" s="101">
        <f ca="1">IF('Income Replacement Calculations'!$CX$8&lt;0,(Input!$B$7-Input!$B$9)," ")</f>
        <v>0</v>
      </c>
      <c r="AL6" s="102">
        <f ca="1">IF('Income Replacement Calculations'!$CX$8&lt;0,(Input!$B$7-Input!$B$11)," ")</f>
        <v>0</v>
      </c>
      <c r="AM6" s="10"/>
      <c r="AN6" s="107" t="str">
        <f>IF(Input!$B13=0," ",Input!$B$7-Input!$B13)</f>
        <v xml:space="preserve"> </v>
      </c>
      <c r="AO6" s="108">
        <f>Input!$B35</f>
        <v>0</v>
      </c>
      <c r="AP6" s="128"/>
      <c r="AQ6" s="104">
        <f ca="1">IF(Input!$F$35&gt;=$E6,IF(ISBLANK(AP6),AO6,AP6),0)</f>
        <v>0</v>
      </c>
      <c r="AR6" s="10"/>
      <c r="AS6" s="109" t="str">
        <f>IF(Input!$B15=0," ",Input!$B$7-Input!$B15)</f>
        <v xml:space="preserve"> </v>
      </c>
      <c r="AT6" s="108">
        <f>Input!$B36</f>
        <v>0</v>
      </c>
      <c r="AU6" s="128"/>
      <c r="AV6" s="104">
        <f ca="1">IF(Input!$F$36&gt;=$E6,IF(ISBLANK(AU6),AT6,AU6),0)</f>
        <v>0</v>
      </c>
      <c r="AW6" s="10"/>
      <c r="AX6" s="109" t="str">
        <f>IF(Input!$B17=0," ",Input!$B$7-Input!$B17)</f>
        <v xml:space="preserve"> </v>
      </c>
      <c r="AY6" s="108">
        <f>Input!$B37</f>
        <v>0</v>
      </c>
      <c r="AZ6" s="128"/>
      <c r="BA6" s="104">
        <f ca="1">IF(Input!$F$37&gt;=$E6,IF(ISBLANK(AZ6),AY6,AZ6),0)</f>
        <v>0</v>
      </c>
      <c r="BB6" s="10"/>
      <c r="BC6" s="109" t="str">
        <f>IF(Input!$B19=0," ",Input!$B$7-Input!$B19)</f>
        <v xml:space="preserve"> </v>
      </c>
      <c r="BD6" s="108">
        <f>Input!$B38</f>
        <v>0</v>
      </c>
      <c r="BE6" s="128"/>
      <c r="BF6" s="104">
        <f ca="1">IF(Input!$F$38&gt;=$E6,IF(ISBLANK(BE6),BD6,BE6),0)</f>
        <v>0</v>
      </c>
      <c r="BG6" s="10"/>
      <c r="BH6" s="109" t="str">
        <f>IF(Input!$B21=0," ",Input!$B$7-Input!$B21)</f>
        <v xml:space="preserve"> </v>
      </c>
      <c r="BI6" s="108">
        <f>Input!$B39</f>
        <v>0</v>
      </c>
      <c r="BJ6" s="128"/>
      <c r="BK6" s="104">
        <f ca="1">IF(Input!$F$39&gt;=$E6,IF(ISBLANK(BJ6),BI6,BJ6),0)</f>
        <v>0</v>
      </c>
      <c r="BL6" s="10"/>
      <c r="BM6" s="109" t="str">
        <f>IF(Input!$B23=0," ",Input!$B$7-Input!$B23)</f>
        <v xml:space="preserve"> </v>
      </c>
      <c r="BN6" s="108">
        <f>Input!$B40</f>
        <v>0</v>
      </c>
      <c r="BO6" s="128"/>
      <c r="BP6" s="104">
        <f ca="1">IF(Input!$F$40&gt;=$E6,IF(ISBLANK(BO6),BN6,BO6),0)</f>
        <v>0</v>
      </c>
      <c r="BR6" s="110">
        <f t="shared" ref="BR6:BR37" ca="1" si="0">I6+M6+Q6+U6+Y6+AC6+AG6+AQ6+AV6+BA6+BF6+BK6+BP6</f>
        <v>0</v>
      </c>
      <c r="BT6" s="99">
        <f ca="1">IF('Income Replacement Calculations'!$CX$8&lt;0,(Input!$B$7)," ")</f>
        <v>0</v>
      </c>
      <c r="BU6" s="100">
        <v>1</v>
      </c>
      <c r="BV6" s="101">
        <f ca="1">IF('Income Replacement Calculations'!$CX$8&lt;0,(Input!$B$7-Input!$B$9)," ")</f>
        <v>0</v>
      </c>
      <c r="BW6" s="102">
        <f ca="1">IF('Income Replacement Calculations'!$CX$8&lt;0,(Input!$B$7-Input!$B$11)," ")</f>
        <v>0</v>
      </c>
    </row>
    <row r="7" spans="2:75" ht="15" customHeight="1">
      <c r="B7" s="111">
        <f ca="1">IF('Income Replacement Calculations'!$CX$8&lt;0,B6+1)</f>
        <v>1</v>
      </c>
      <c r="C7" s="112">
        <f ca="1">IF('Income Replacement Calculations'!$CX$8&lt;0,C6+1)</f>
        <v>2</v>
      </c>
      <c r="D7" s="113">
        <f ca="1">IF('Income Replacement Calculations'!$CX$8&lt;0,D6+1)</f>
        <v>1</v>
      </c>
      <c r="E7" s="114">
        <f ca="1">IF('Income Replacement Calculations'!$CX$8&lt;0,E6+1)</f>
        <v>1</v>
      </c>
      <c r="G7" s="115">
        <f ca="1">IF(AND(Input!$B$72&gt;=$E7,Input!$F$28&gt;=$E7),G6*(1+(Input!$D$28)),0)</f>
        <v>0</v>
      </c>
      <c r="H7" s="127"/>
      <c r="I7" s="104">
        <f t="shared" ref="I7:I70" ca="1" si="1">IF(ISBLANK(H7),G7,H7)</f>
        <v>0</v>
      </c>
      <c r="J7" s="105"/>
      <c r="K7" s="115">
        <f ca="1">IF(AND(Input!$B$72&gt;=$E7,Input!$F$29&gt;=$E7),K6*(1+(Input!$D$29)),0)</f>
        <v>0</v>
      </c>
      <c r="L7" s="127"/>
      <c r="M7" s="104">
        <f t="shared" ref="M7:M70" ca="1" si="2">IF(ISBLANK(L7),K7,L7)</f>
        <v>0</v>
      </c>
      <c r="N7" s="106"/>
      <c r="O7" s="115">
        <f ca="1">IF(AND(Input!$B$72&gt;=$E7,Input!$F$30&gt;=$E7),O6*(1+(Input!$D$30)),0)</f>
        <v>0</v>
      </c>
      <c r="P7" s="127"/>
      <c r="Q7" s="104">
        <f t="shared" ref="Q7:Q70" ca="1" si="3">IF(ISBLANK(P7),O7,P7)</f>
        <v>0</v>
      </c>
      <c r="R7" s="10"/>
      <c r="S7" s="115">
        <f ca="1">IF(AND(Input!$B$72&gt;=$E7,Input!$F$31&gt;=$E7),S6*(1+(Input!$D$31)),0)</f>
        <v>0</v>
      </c>
      <c r="T7" s="127"/>
      <c r="U7" s="104">
        <f t="shared" ref="U7:U70" ca="1" si="4">IF(ISBLANK(T7),S7,T7)</f>
        <v>0</v>
      </c>
      <c r="V7" s="10"/>
      <c r="W7" s="115">
        <f ca="1">IF(AND(Input!$B$72&gt;=$E7,Input!$F$32&gt;=$E7),W6*(1+(Input!$D$32)),0)</f>
        <v>0</v>
      </c>
      <c r="X7" s="127"/>
      <c r="Y7" s="104">
        <f t="shared" ref="Y7:Y70" ca="1" si="5">IF(ISBLANK(X7),W7,X7)</f>
        <v>0</v>
      </c>
      <c r="Z7" s="10"/>
      <c r="AA7" s="115">
        <f ca="1">IF(AND(Input!$B$72&gt;=$E7,Input!$F$33&gt;=$E7),AA6*(1+(Input!$D$33)),0)</f>
        <v>0</v>
      </c>
      <c r="AB7" s="127"/>
      <c r="AC7" s="104">
        <f t="shared" ref="AC7:AC70" ca="1" si="6">IF(ISBLANK(AB7),AA7,AB7)</f>
        <v>0</v>
      </c>
      <c r="AD7" s="10"/>
      <c r="AE7" s="115">
        <f ca="1">IF(AND(Input!$B$72&gt;=$E7,Input!$F$34&gt;=$E7),AE6*(1+(Input!$D$34)),0)</f>
        <v>0</v>
      </c>
      <c r="AF7" s="127"/>
      <c r="AG7" s="104">
        <f t="shared" ref="AG7:AG70" ca="1" si="7">IF(ISBLANK(AF7),AE7,AF7)</f>
        <v>0</v>
      </c>
      <c r="AH7" s="10"/>
      <c r="AI7" s="111">
        <f t="shared" ref="AI7:AI70" ca="1" si="8">AI6+1</f>
        <v>1</v>
      </c>
      <c r="AJ7" s="112">
        <f t="shared" ref="AJ7:AJ70" si="9">AJ6+1</f>
        <v>2</v>
      </c>
      <c r="AK7" s="113">
        <f t="shared" ref="AK7:AK70" ca="1" si="10">AK6+1</f>
        <v>1</v>
      </c>
      <c r="AL7" s="114">
        <f t="shared" ref="AL7:AL70" ca="1" si="11">AL6+1</f>
        <v>1</v>
      </c>
      <c r="AM7" s="10"/>
      <c r="AN7" s="116" t="str">
        <f>IF(AN6=" "," ",AN6+1)</f>
        <v xml:space="preserve"> </v>
      </c>
      <c r="AO7" s="117">
        <f ca="1">IF(AND(Input!$B$72&gt;=$E7,Input!$F$35&gt;=$E7),AO6*(1+(Input!$D$35)),0)</f>
        <v>0</v>
      </c>
      <c r="AP7" s="127"/>
      <c r="AQ7" s="104">
        <f ca="1">IF(Input!$F$35&gt;=$E7,IF(ISBLANK(AP7),AO7,AP7),0)</f>
        <v>0</v>
      </c>
      <c r="AR7" s="10"/>
      <c r="AS7" s="116" t="str">
        <f>IF(AS6=" "," ",AS6+1)</f>
        <v xml:space="preserve"> </v>
      </c>
      <c r="AT7" s="117">
        <f ca="1">IF(AND(Input!$B$72&gt;=$E7,Input!$F$36&gt;=$E7),AT6*(1+(Input!$D$36)),0)</f>
        <v>0</v>
      </c>
      <c r="AU7" s="127"/>
      <c r="AV7" s="104">
        <f ca="1">IF(Input!$F$36&gt;=$E7,IF(ISBLANK(AU7),AT7,AU7),0)</f>
        <v>0</v>
      </c>
      <c r="AW7" s="10"/>
      <c r="AX7" s="116" t="str">
        <f>IF(AX6=" "," ",AX6+1)</f>
        <v xml:space="preserve"> </v>
      </c>
      <c r="AY7" s="117">
        <f ca="1">IF(AND(Input!$B$72&gt;=$E7,Input!$F$37&gt;=$E7),AY6*(1+(Input!$D$37)),0)</f>
        <v>0</v>
      </c>
      <c r="AZ7" s="127"/>
      <c r="BA7" s="104">
        <f ca="1">IF(Input!$F$37&gt;=$E7,IF(ISBLANK(AZ7),AY7,AZ7),0)</f>
        <v>0</v>
      </c>
      <c r="BB7" s="10"/>
      <c r="BC7" s="116" t="str">
        <f>IF(BC6=" "," ",BC6+1)</f>
        <v xml:space="preserve"> </v>
      </c>
      <c r="BD7" s="117">
        <f ca="1">IF(AND(Input!$B$72&gt;=$E7,Input!$F$38&gt;=$E7),BD6*(1+(Input!$D$38)),0)</f>
        <v>0</v>
      </c>
      <c r="BE7" s="127"/>
      <c r="BF7" s="104">
        <f ca="1">IF(Input!$F$38&gt;=$E7,IF(ISBLANK(BE7),BD7,BE7),0)</f>
        <v>0</v>
      </c>
      <c r="BG7" s="10"/>
      <c r="BH7" s="116" t="str">
        <f>IF(BH6=" "," ",BH6+1)</f>
        <v xml:space="preserve"> </v>
      </c>
      <c r="BI7" s="117">
        <f ca="1">IF(AND(Input!$B$72&gt;=$E7,Input!$F$39&gt;=$E7),BI6*(1+(Input!$D$39)),0)</f>
        <v>0</v>
      </c>
      <c r="BJ7" s="127"/>
      <c r="BK7" s="104">
        <f ca="1">IF(Input!$F$39&gt;=$E7,IF(ISBLANK(BJ7),BI7,BJ7),0)</f>
        <v>0</v>
      </c>
      <c r="BL7" s="10"/>
      <c r="BM7" s="116" t="str">
        <f>IF(BM6=" "," ",BM6+1)</f>
        <v xml:space="preserve"> </v>
      </c>
      <c r="BN7" s="117">
        <f ca="1">IF(AND(Input!$B$72&gt;=$E7,Input!$F$40&gt;=$E7),BN6*(1+(Input!$D$40)),0)</f>
        <v>0</v>
      </c>
      <c r="BO7" s="127"/>
      <c r="BP7" s="104">
        <f ca="1">IF(Input!$F$40&gt;=$E7,IF(ISBLANK(BO7),BN7,BO7),0)</f>
        <v>0</v>
      </c>
      <c r="BR7" s="110">
        <f t="shared" ca="1" si="0"/>
        <v>0</v>
      </c>
      <c r="BT7" s="111">
        <f t="shared" ref="BT7:BT70" ca="1" si="12">BT6+1</f>
        <v>1</v>
      </c>
      <c r="BU7" s="112">
        <f t="shared" ref="BU7:BU70" si="13">BU6+1</f>
        <v>2</v>
      </c>
      <c r="BV7" s="113">
        <f t="shared" ref="BV7:BV70" ca="1" si="14">BV6+1</f>
        <v>1</v>
      </c>
      <c r="BW7" s="114">
        <f t="shared" ref="BW7:BW70" ca="1" si="15">BW6+1</f>
        <v>1</v>
      </c>
    </row>
    <row r="8" spans="2:75" ht="15" customHeight="1">
      <c r="B8" s="111">
        <f ca="1">IF('Income Replacement Calculations'!$CX$8&lt;0,B7+1)</f>
        <v>2</v>
      </c>
      <c r="C8" s="112">
        <f ca="1">IF('Income Replacement Calculations'!$CX$8&lt;0,C7+1)</f>
        <v>3</v>
      </c>
      <c r="D8" s="113">
        <f ca="1">IF('Income Replacement Calculations'!$CX$8&lt;0,D7+1)</f>
        <v>2</v>
      </c>
      <c r="E8" s="114">
        <f ca="1">IF('Income Replacement Calculations'!$CX$8&lt;0,E7+1)</f>
        <v>2</v>
      </c>
      <c r="G8" s="115">
        <f ca="1">IF(AND(Input!$B$72&gt;=$E8,Input!$F$28&gt;=$E8),$G7*(1+(Input!$D$28)),0)</f>
        <v>0</v>
      </c>
      <c r="H8" s="127"/>
      <c r="I8" s="104">
        <f t="shared" ca="1" si="1"/>
        <v>0</v>
      </c>
      <c r="J8" s="105"/>
      <c r="K8" s="115">
        <f ca="1">IF(AND(Input!$B$72&gt;=$E8,Input!$F$29&gt;=$E8),K7*(1+(Input!$D$29)),0)</f>
        <v>0</v>
      </c>
      <c r="L8" s="127"/>
      <c r="M8" s="104">
        <f t="shared" ca="1" si="2"/>
        <v>0</v>
      </c>
      <c r="N8" s="106"/>
      <c r="O8" s="115">
        <f ca="1">IF(AND(Input!$B$72&gt;=$E8,Input!$F$30&gt;=$E8),O7*(1+(Input!$D$30)),0)</f>
        <v>0</v>
      </c>
      <c r="P8" s="127"/>
      <c r="Q8" s="104">
        <f t="shared" ca="1" si="3"/>
        <v>0</v>
      </c>
      <c r="R8" s="10"/>
      <c r="S8" s="115">
        <f ca="1">IF(AND(Input!$B$72&gt;=$E8,Input!$F$31&gt;=$E8),S7*(1+(Input!$D$31)),0)</f>
        <v>0</v>
      </c>
      <c r="T8" s="127"/>
      <c r="U8" s="104">
        <f t="shared" ca="1" si="4"/>
        <v>0</v>
      </c>
      <c r="V8" s="10"/>
      <c r="W8" s="115">
        <f ca="1">IF(AND(Input!$B$72&gt;=$E8,Input!$F$32&gt;=$E8),W7*(1+(Input!$D$32)),0)</f>
        <v>0</v>
      </c>
      <c r="X8" s="127"/>
      <c r="Y8" s="104">
        <f t="shared" ca="1" si="5"/>
        <v>0</v>
      </c>
      <c r="Z8" s="10"/>
      <c r="AA8" s="115">
        <f ca="1">IF(AND(Input!$B$72&gt;=$E8,Input!$F$33&gt;=$E8),AA7*(1+(Input!$D$33)),0)</f>
        <v>0</v>
      </c>
      <c r="AB8" s="127"/>
      <c r="AC8" s="104">
        <f t="shared" ca="1" si="6"/>
        <v>0</v>
      </c>
      <c r="AD8" s="10"/>
      <c r="AE8" s="115">
        <f ca="1">IF(AND(Input!$B$72&gt;=$E8,Input!$F$34&gt;=$E8),AE7*(1+(Input!$D$34)),0)</f>
        <v>0</v>
      </c>
      <c r="AF8" s="127"/>
      <c r="AG8" s="104">
        <f t="shared" ca="1" si="7"/>
        <v>0</v>
      </c>
      <c r="AH8" s="10"/>
      <c r="AI8" s="111">
        <f t="shared" ca="1" si="8"/>
        <v>2</v>
      </c>
      <c r="AJ8" s="112">
        <f t="shared" si="9"/>
        <v>3</v>
      </c>
      <c r="AK8" s="113">
        <f t="shared" ca="1" si="10"/>
        <v>2</v>
      </c>
      <c r="AL8" s="114">
        <f t="shared" ca="1" si="11"/>
        <v>2</v>
      </c>
      <c r="AM8" s="10"/>
      <c r="AN8" s="116" t="str">
        <f t="shared" ref="AN8:AN71" si="16">IF(AN7=" "," ",AN7+1)</f>
        <v xml:space="preserve"> </v>
      </c>
      <c r="AO8" s="117">
        <f ca="1">IF(AND(Input!$B$72&gt;=$E8,Input!$F$35&gt;=$E8),AO7*(1+(Input!$D$35)),0)</f>
        <v>0</v>
      </c>
      <c r="AP8" s="127"/>
      <c r="AQ8" s="104">
        <f ca="1">IF(Input!$F$35&gt;=$E8,IF(ISBLANK(AP8),AO8,AP8),0)</f>
        <v>0</v>
      </c>
      <c r="AR8" s="10"/>
      <c r="AS8" s="116" t="str">
        <f t="shared" ref="AS8:AS71" si="17">IF(AS7=" "," ",AS7+1)</f>
        <v xml:space="preserve"> </v>
      </c>
      <c r="AT8" s="117">
        <f ca="1">IF(AND(Input!$B$72&gt;=$E8,Input!$F$36&gt;=$E8),AT7*(1+(Input!$D$36)),0)</f>
        <v>0</v>
      </c>
      <c r="AU8" s="127"/>
      <c r="AV8" s="104">
        <f ca="1">IF(Input!$F$36&gt;=$E8,IF(ISBLANK(AU8),AT8,AU8),0)</f>
        <v>0</v>
      </c>
      <c r="AW8" s="10"/>
      <c r="AX8" s="116" t="str">
        <f t="shared" ref="AX8:AX71" si="18">IF(AX7=" "," ",AX7+1)</f>
        <v xml:space="preserve"> </v>
      </c>
      <c r="AY8" s="117">
        <f ca="1">IF(AND(Input!$B$72&gt;=$E8,Input!$F$37&gt;=$E8),AY7*(1+(Input!$D$37)),0)</f>
        <v>0</v>
      </c>
      <c r="AZ8" s="127"/>
      <c r="BA8" s="104">
        <f ca="1">IF(Input!$F$37&gt;=$E8,IF(ISBLANK(AZ8),AY8,AZ8),0)</f>
        <v>0</v>
      </c>
      <c r="BB8" s="10"/>
      <c r="BC8" s="116" t="str">
        <f t="shared" ref="BC8:BC71" si="19">IF(BC7=" "," ",BC7+1)</f>
        <v xml:space="preserve"> </v>
      </c>
      <c r="BD8" s="117">
        <f ca="1">IF(AND(Input!$B$72&gt;=$E8,Input!$F$38&gt;=$E8),BD7*(1+(Input!$D$38)),0)</f>
        <v>0</v>
      </c>
      <c r="BE8" s="127"/>
      <c r="BF8" s="104">
        <f ca="1">IF(Input!$F$38&gt;=$E8,IF(ISBLANK(BE8),BD8,BE8),0)</f>
        <v>0</v>
      </c>
      <c r="BG8" s="10"/>
      <c r="BH8" s="116" t="str">
        <f t="shared" ref="BH8:BH71" si="20">IF(BH7=" "," ",BH7+1)</f>
        <v xml:space="preserve"> </v>
      </c>
      <c r="BI8" s="117">
        <f ca="1">IF(AND(Input!$B$72&gt;=$E8,Input!$F$39&gt;=$E8),BI7*(1+(Input!$D$39)),0)</f>
        <v>0</v>
      </c>
      <c r="BJ8" s="127"/>
      <c r="BK8" s="104">
        <f ca="1">IF(Input!$F$39&gt;=$E8,IF(ISBLANK(BJ8),BI8,BJ8),0)</f>
        <v>0</v>
      </c>
      <c r="BL8" s="10"/>
      <c r="BM8" s="116" t="str">
        <f t="shared" ref="BM8:BM71" si="21">IF(BM7=" "," ",BM7+1)</f>
        <v xml:space="preserve"> </v>
      </c>
      <c r="BN8" s="117">
        <f ca="1">IF(AND(Input!$B$72&gt;=$E8,Input!$F$40&gt;=$E8),BN7*(1+(Input!$D$40)),0)</f>
        <v>0</v>
      </c>
      <c r="BO8" s="127"/>
      <c r="BP8" s="104">
        <f ca="1">IF(Input!$F$40&gt;=$E8,IF(ISBLANK(BO8),BN8,BO8),0)</f>
        <v>0</v>
      </c>
      <c r="BR8" s="110">
        <f t="shared" ca="1" si="0"/>
        <v>0</v>
      </c>
      <c r="BT8" s="111">
        <f t="shared" ca="1" si="12"/>
        <v>2</v>
      </c>
      <c r="BU8" s="112">
        <f t="shared" si="13"/>
        <v>3</v>
      </c>
      <c r="BV8" s="113">
        <f t="shared" ca="1" si="14"/>
        <v>2</v>
      </c>
      <c r="BW8" s="114">
        <f t="shared" ca="1" si="15"/>
        <v>2</v>
      </c>
    </row>
    <row r="9" spans="2:75" ht="15" customHeight="1">
      <c r="B9" s="111">
        <f ca="1">IF('Income Replacement Calculations'!$CX$8&lt;0,B8+1)</f>
        <v>3</v>
      </c>
      <c r="C9" s="112">
        <f ca="1">IF('Income Replacement Calculations'!$CX$8&lt;0,C8+1)</f>
        <v>4</v>
      </c>
      <c r="D9" s="113">
        <f ca="1">IF('Income Replacement Calculations'!$CX$8&lt;0,D8+1)</f>
        <v>3</v>
      </c>
      <c r="E9" s="114">
        <f ca="1">IF('Income Replacement Calculations'!$CX$8&lt;0,E8+1)</f>
        <v>3</v>
      </c>
      <c r="G9" s="115">
        <f ca="1">IF(AND(Input!$B$72&gt;=$E9,Input!$F$28&gt;=$E9),$G8*(1+(Input!$D$28)),0)</f>
        <v>0</v>
      </c>
      <c r="H9" s="127"/>
      <c r="I9" s="104">
        <f t="shared" ca="1" si="1"/>
        <v>0</v>
      </c>
      <c r="J9" s="105"/>
      <c r="K9" s="115">
        <f ca="1">IF(AND(Input!$B$72&gt;=$E9,Input!$F$29&gt;=$E9),K8*(1+(Input!$D$29)),0)</f>
        <v>0</v>
      </c>
      <c r="L9" s="127"/>
      <c r="M9" s="104">
        <f t="shared" ca="1" si="2"/>
        <v>0</v>
      </c>
      <c r="N9" s="106"/>
      <c r="O9" s="115">
        <f ca="1">IF(AND(Input!$B$72&gt;=$E9,Input!$F$30&gt;=$E9),O8*(1+(Input!$D$30)),0)</f>
        <v>0</v>
      </c>
      <c r="P9" s="127"/>
      <c r="Q9" s="104">
        <f t="shared" ca="1" si="3"/>
        <v>0</v>
      </c>
      <c r="R9" s="10"/>
      <c r="S9" s="115">
        <f ca="1">IF(AND(Input!$B$72&gt;=$E9,Input!$F$31&gt;=$E9),S8*(1+(Input!$D$31)),0)</f>
        <v>0</v>
      </c>
      <c r="T9" s="127"/>
      <c r="U9" s="104">
        <f t="shared" ca="1" si="4"/>
        <v>0</v>
      </c>
      <c r="V9" s="10"/>
      <c r="W9" s="115">
        <f ca="1">IF(AND(Input!$B$72&gt;=$E9,Input!$F$32&gt;=$E9),W8*(1+(Input!$D$32)),0)</f>
        <v>0</v>
      </c>
      <c r="X9" s="127"/>
      <c r="Y9" s="104">
        <f t="shared" ca="1" si="5"/>
        <v>0</v>
      </c>
      <c r="Z9" s="10"/>
      <c r="AA9" s="115">
        <f ca="1">IF(AND(Input!$B$72&gt;=$E9,Input!$F$33&gt;=$E9),AA8*(1+(Input!$D$33)),0)</f>
        <v>0</v>
      </c>
      <c r="AB9" s="127"/>
      <c r="AC9" s="104">
        <f t="shared" ca="1" si="6"/>
        <v>0</v>
      </c>
      <c r="AD9" s="10"/>
      <c r="AE9" s="115">
        <f ca="1">IF(AND(Input!$B$72&gt;=$E9,Input!$F$34&gt;=$E9),AE8*(1+(Input!$D$34)),0)</f>
        <v>0</v>
      </c>
      <c r="AF9" s="127"/>
      <c r="AG9" s="104">
        <f t="shared" ca="1" si="7"/>
        <v>0</v>
      </c>
      <c r="AH9" s="10"/>
      <c r="AI9" s="111">
        <f t="shared" ca="1" si="8"/>
        <v>3</v>
      </c>
      <c r="AJ9" s="112">
        <f t="shared" si="9"/>
        <v>4</v>
      </c>
      <c r="AK9" s="113">
        <f t="shared" ca="1" si="10"/>
        <v>3</v>
      </c>
      <c r="AL9" s="114">
        <f t="shared" ca="1" si="11"/>
        <v>3</v>
      </c>
      <c r="AM9" s="10"/>
      <c r="AN9" s="116" t="str">
        <f t="shared" si="16"/>
        <v xml:space="preserve"> </v>
      </c>
      <c r="AO9" s="117">
        <f ca="1">IF(AND(Input!$B$72&gt;=$E9,Input!$F$35&gt;=$E9),AO8*(1+(Input!$D$35)),0)</f>
        <v>0</v>
      </c>
      <c r="AP9" s="127"/>
      <c r="AQ9" s="104">
        <f ca="1">IF(Input!$F$35&gt;=$E9,IF(ISBLANK(AP9),AO9,AP9),0)</f>
        <v>0</v>
      </c>
      <c r="AR9" s="10"/>
      <c r="AS9" s="116" t="str">
        <f t="shared" si="17"/>
        <v xml:space="preserve"> </v>
      </c>
      <c r="AT9" s="117">
        <f ca="1">IF(AND(Input!$B$72&gt;=$E9,Input!$F$36&gt;=$E9),AT8*(1+(Input!$D$36)),0)</f>
        <v>0</v>
      </c>
      <c r="AU9" s="127"/>
      <c r="AV9" s="104">
        <f ca="1">IF(Input!$F$36&gt;=$E9,IF(ISBLANK(AU9),AT9,AU9),0)</f>
        <v>0</v>
      </c>
      <c r="AW9" s="10"/>
      <c r="AX9" s="116" t="str">
        <f t="shared" si="18"/>
        <v xml:space="preserve"> </v>
      </c>
      <c r="AY9" s="117">
        <f ca="1">IF(AND(Input!$B$72&gt;=$E9,Input!$F$37&gt;=$E9),AY8*(1+(Input!$D$37)),0)</f>
        <v>0</v>
      </c>
      <c r="AZ9" s="127"/>
      <c r="BA9" s="104">
        <f ca="1">IF(Input!$F$37&gt;=$E9,IF(ISBLANK(AZ9),AY9,AZ9),0)</f>
        <v>0</v>
      </c>
      <c r="BB9" s="10"/>
      <c r="BC9" s="116" t="str">
        <f t="shared" si="19"/>
        <v xml:space="preserve"> </v>
      </c>
      <c r="BD9" s="117">
        <f ca="1">IF(AND(Input!$B$72&gt;=$E9,Input!$F$38&gt;=$E9),BD8*(1+(Input!$D$38)),0)</f>
        <v>0</v>
      </c>
      <c r="BE9" s="127"/>
      <c r="BF9" s="104">
        <f ca="1">IF(Input!$F$38&gt;=$E9,IF(ISBLANK(BE9),BD9,BE9),0)</f>
        <v>0</v>
      </c>
      <c r="BG9" s="10"/>
      <c r="BH9" s="116" t="str">
        <f t="shared" si="20"/>
        <v xml:space="preserve"> </v>
      </c>
      <c r="BI9" s="117">
        <f ca="1">IF(AND(Input!$B$72&gt;=$E9,Input!$F$39&gt;=$E9),BI8*(1+(Input!$D$39)),0)</f>
        <v>0</v>
      </c>
      <c r="BJ9" s="127"/>
      <c r="BK9" s="104">
        <f ca="1">IF(Input!$F$39&gt;=$E9,IF(ISBLANK(BJ9),BI9,BJ9),0)</f>
        <v>0</v>
      </c>
      <c r="BL9" s="10"/>
      <c r="BM9" s="116" t="str">
        <f t="shared" si="21"/>
        <v xml:space="preserve"> </v>
      </c>
      <c r="BN9" s="117">
        <f ca="1">IF(AND(Input!$B$72&gt;=$E9,Input!$F$40&gt;=$E9),BN8*(1+(Input!$D$40)),0)</f>
        <v>0</v>
      </c>
      <c r="BO9" s="127"/>
      <c r="BP9" s="104">
        <f ca="1">IF(Input!$F$40&gt;=$E9,IF(ISBLANK(BO9),BN9,BO9),0)</f>
        <v>0</v>
      </c>
      <c r="BR9" s="110">
        <f t="shared" ca="1" si="0"/>
        <v>0</v>
      </c>
      <c r="BT9" s="111">
        <f t="shared" ca="1" si="12"/>
        <v>3</v>
      </c>
      <c r="BU9" s="112">
        <f t="shared" si="13"/>
        <v>4</v>
      </c>
      <c r="BV9" s="113">
        <f t="shared" ca="1" si="14"/>
        <v>3</v>
      </c>
      <c r="BW9" s="114">
        <f t="shared" ca="1" si="15"/>
        <v>3</v>
      </c>
    </row>
    <row r="10" spans="2:75" ht="15" customHeight="1">
      <c r="B10" s="111">
        <f ca="1">IF('Income Replacement Calculations'!$CX$8&lt;0,B9+1)</f>
        <v>4</v>
      </c>
      <c r="C10" s="112">
        <f ca="1">IF('Income Replacement Calculations'!$CX$8&lt;0,C9+1)</f>
        <v>5</v>
      </c>
      <c r="D10" s="113">
        <f ca="1">IF('Income Replacement Calculations'!$CX$8&lt;0,D9+1)</f>
        <v>4</v>
      </c>
      <c r="E10" s="114">
        <f ca="1">IF('Income Replacement Calculations'!$CX$8&lt;0,E9+1)</f>
        <v>4</v>
      </c>
      <c r="G10" s="115">
        <f ca="1">IF(AND(Input!$B$72&gt;=$E10,Input!$F$28&gt;=$E10),$G9*(1+(Input!$D$28)),0)</f>
        <v>0</v>
      </c>
      <c r="H10" s="127"/>
      <c r="I10" s="104">
        <f t="shared" ca="1" si="1"/>
        <v>0</v>
      </c>
      <c r="J10" s="105"/>
      <c r="K10" s="115">
        <f ca="1">IF(AND(Input!$B$72&gt;=$E10,Input!$F$29&gt;=$E10),K9*(1+(Input!$D$29)),0)</f>
        <v>0</v>
      </c>
      <c r="L10" s="127"/>
      <c r="M10" s="104">
        <f t="shared" ca="1" si="2"/>
        <v>0</v>
      </c>
      <c r="N10" s="106"/>
      <c r="O10" s="115">
        <f ca="1">IF(AND(Input!$B$72&gt;=$E10,Input!$F$30&gt;=$E10),O9*(1+(Input!$D$30)),0)</f>
        <v>0</v>
      </c>
      <c r="P10" s="127"/>
      <c r="Q10" s="104">
        <f t="shared" ca="1" si="3"/>
        <v>0</v>
      </c>
      <c r="R10" s="10"/>
      <c r="S10" s="115">
        <f ca="1">IF(AND(Input!$B$72&gt;=$E10,Input!$F$31&gt;=$E10),S9*(1+(Input!$D$31)),0)</f>
        <v>0</v>
      </c>
      <c r="T10" s="127"/>
      <c r="U10" s="104">
        <f t="shared" ca="1" si="4"/>
        <v>0</v>
      </c>
      <c r="V10" s="10"/>
      <c r="W10" s="115">
        <f ca="1">IF(AND(Input!$B$72&gt;=$E10,Input!$F$32&gt;=$E10),W9*(1+(Input!$D$32)),0)</f>
        <v>0</v>
      </c>
      <c r="X10" s="127"/>
      <c r="Y10" s="104">
        <f t="shared" ca="1" si="5"/>
        <v>0</v>
      </c>
      <c r="Z10" s="10"/>
      <c r="AA10" s="115">
        <f ca="1">IF(AND(Input!$B$72&gt;=$E10,Input!$F$33&gt;=$E10),AA9*(1+(Input!$D$33)),0)</f>
        <v>0</v>
      </c>
      <c r="AB10" s="127"/>
      <c r="AC10" s="104">
        <f t="shared" ca="1" si="6"/>
        <v>0</v>
      </c>
      <c r="AD10" s="10"/>
      <c r="AE10" s="115">
        <f ca="1">IF(AND(Input!$B$72&gt;=$E10,Input!$F$34&gt;=$E10),AE9*(1+(Input!$D$34)),0)</f>
        <v>0</v>
      </c>
      <c r="AF10" s="127"/>
      <c r="AG10" s="104">
        <f t="shared" ca="1" si="7"/>
        <v>0</v>
      </c>
      <c r="AH10" s="10"/>
      <c r="AI10" s="111">
        <f t="shared" ca="1" si="8"/>
        <v>4</v>
      </c>
      <c r="AJ10" s="112">
        <f t="shared" si="9"/>
        <v>5</v>
      </c>
      <c r="AK10" s="113">
        <f t="shared" ca="1" si="10"/>
        <v>4</v>
      </c>
      <c r="AL10" s="114">
        <f t="shared" ca="1" si="11"/>
        <v>4</v>
      </c>
      <c r="AM10" s="10"/>
      <c r="AN10" s="116" t="str">
        <f t="shared" si="16"/>
        <v xml:space="preserve"> </v>
      </c>
      <c r="AO10" s="117">
        <f ca="1">IF(AND(Input!$B$72&gt;=$E10,Input!$F$35&gt;=$E10),AO9*(1+(Input!$D$35)),0)</f>
        <v>0</v>
      </c>
      <c r="AP10" s="127"/>
      <c r="AQ10" s="104">
        <f ca="1">IF(Input!$F$35&gt;=$E10,IF(ISBLANK(AP10),AO10,AP10),0)</f>
        <v>0</v>
      </c>
      <c r="AR10" s="10"/>
      <c r="AS10" s="116" t="str">
        <f t="shared" si="17"/>
        <v xml:space="preserve"> </v>
      </c>
      <c r="AT10" s="117">
        <f ca="1">IF(AND(Input!$B$72&gt;=$E10,Input!$F$36&gt;=$E10),AT9*(1+(Input!$D$36)),0)</f>
        <v>0</v>
      </c>
      <c r="AU10" s="127"/>
      <c r="AV10" s="104">
        <f ca="1">IF(Input!$F$36&gt;=$E10,IF(ISBLANK(AU10),AT10,AU10),0)</f>
        <v>0</v>
      </c>
      <c r="AW10" s="10"/>
      <c r="AX10" s="116" t="str">
        <f t="shared" si="18"/>
        <v xml:space="preserve"> </v>
      </c>
      <c r="AY10" s="117">
        <f ca="1">IF(AND(Input!$B$72&gt;=$E10,Input!$F$37&gt;=$E10),AY9*(1+(Input!$D$37)),0)</f>
        <v>0</v>
      </c>
      <c r="AZ10" s="127"/>
      <c r="BA10" s="104">
        <f ca="1">IF(Input!$F$37&gt;=$E10,IF(ISBLANK(AZ10),AY10,AZ10),0)</f>
        <v>0</v>
      </c>
      <c r="BB10" s="10"/>
      <c r="BC10" s="116" t="str">
        <f t="shared" si="19"/>
        <v xml:space="preserve"> </v>
      </c>
      <c r="BD10" s="117">
        <f ca="1">IF(AND(Input!$B$72&gt;=$E10,Input!$F$38&gt;=$E10),BD9*(1+(Input!$D$38)),0)</f>
        <v>0</v>
      </c>
      <c r="BE10" s="127"/>
      <c r="BF10" s="104">
        <f ca="1">IF(Input!$F$38&gt;=$E10,IF(ISBLANK(BE10),BD10,BE10),0)</f>
        <v>0</v>
      </c>
      <c r="BG10" s="10"/>
      <c r="BH10" s="116" t="str">
        <f t="shared" si="20"/>
        <v xml:space="preserve"> </v>
      </c>
      <c r="BI10" s="117">
        <f ca="1">IF(AND(Input!$B$72&gt;=$E10,Input!$F$39&gt;=$E10),BI9*(1+(Input!$D$39)),0)</f>
        <v>0</v>
      </c>
      <c r="BJ10" s="127"/>
      <c r="BK10" s="104">
        <f ca="1">IF(Input!$F$39&gt;=$E10,IF(ISBLANK(BJ10),BI10,BJ10),0)</f>
        <v>0</v>
      </c>
      <c r="BL10" s="10"/>
      <c r="BM10" s="116" t="str">
        <f t="shared" si="21"/>
        <v xml:space="preserve"> </v>
      </c>
      <c r="BN10" s="117">
        <f ca="1">IF(AND(Input!$B$72&gt;=$E10,Input!$F$40&gt;=$E10),BN9*(1+(Input!$D$40)),0)</f>
        <v>0</v>
      </c>
      <c r="BO10" s="127"/>
      <c r="BP10" s="104">
        <f ca="1">IF(Input!$F$40&gt;=$E10,IF(ISBLANK(BO10),BN10,BO10),0)</f>
        <v>0</v>
      </c>
      <c r="BR10" s="110">
        <f t="shared" ca="1" si="0"/>
        <v>0</v>
      </c>
      <c r="BT10" s="111">
        <f t="shared" ca="1" si="12"/>
        <v>4</v>
      </c>
      <c r="BU10" s="112">
        <f t="shared" si="13"/>
        <v>5</v>
      </c>
      <c r="BV10" s="113">
        <f t="shared" ca="1" si="14"/>
        <v>4</v>
      </c>
      <c r="BW10" s="114">
        <f t="shared" ca="1" si="15"/>
        <v>4</v>
      </c>
    </row>
    <row r="11" spans="2:75" ht="15" customHeight="1">
      <c r="B11" s="111">
        <f ca="1">IF('Income Replacement Calculations'!$CX$8&lt;0,B10+1)</f>
        <v>5</v>
      </c>
      <c r="C11" s="112">
        <f ca="1">IF('Income Replacement Calculations'!$CX$8&lt;0,C10+1)</f>
        <v>6</v>
      </c>
      <c r="D11" s="113">
        <f ca="1">IF('Income Replacement Calculations'!$CX$8&lt;0,D10+1)</f>
        <v>5</v>
      </c>
      <c r="E11" s="114">
        <f ca="1">IF('Income Replacement Calculations'!$CX$8&lt;0,E10+1)</f>
        <v>5</v>
      </c>
      <c r="G11" s="115">
        <f ca="1">IF(AND(Input!$B$72&gt;=$E11,Input!$F$28&gt;=$E11),$G10*(1+(Input!$D$28)),0)</f>
        <v>0</v>
      </c>
      <c r="H11" s="127"/>
      <c r="I11" s="104">
        <f t="shared" ca="1" si="1"/>
        <v>0</v>
      </c>
      <c r="J11" s="105"/>
      <c r="K11" s="115">
        <f ca="1">IF(AND(Input!$B$72&gt;=$E11,Input!$F$29&gt;=$E11),K10*(1+(Input!$D$29)),0)</f>
        <v>0</v>
      </c>
      <c r="L11" s="127"/>
      <c r="M11" s="104">
        <f t="shared" ca="1" si="2"/>
        <v>0</v>
      </c>
      <c r="N11" s="106"/>
      <c r="O11" s="115">
        <f ca="1">IF(AND(Input!$B$72&gt;=$E11,Input!$F$30&gt;=$E11),O10*(1+(Input!$D$30)),0)</f>
        <v>0</v>
      </c>
      <c r="P11" s="127"/>
      <c r="Q11" s="104">
        <f t="shared" ca="1" si="3"/>
        <v>0</v>
      </c>
      <c r="R11" s="10"/>
      <c r="S11" s="115">
        <f ca="1">IF(AND(Input!$B$72&gt;=$E11,Input!$F$31&gt;=$E11),S10*(1+(Input!$D$31)),0)</f>
        <v>0</v>
      </c>
      <c r="T11" s="127"/>
      <c r="U11" s="104">
        <f t="shared" ca="1" si="4"/>
        <v>0</v>
      </c>
      <c r="V11" s="10"/>
      <c r="W11" s="115">
        <f ca="1">IF(AND(Input!$B$72&gt;=$E11,Input!$F$32&gt;=$E11),W10*(1+(Input!$D$32)),0)</f>
        <v>0</v>
      </c>
      <c r="X11" s="127"/>
      <c r="Y11" s="104">
        <f t="shared" ca="1" si="5"/>
        <v>0</v>
      </c>
      <c r="Z11" s="10"/>
      <c r="AA11" s="115">
        <f ca="1">IF(AND(Input!$B$72&gt;=$E11,Input!$F$33&gt;=$E11),AA10*(1+(Input!$D$33)),0)</f>
        <v>0</v>
      </c>
      <c r="AB11" s="127"/>
      <c r="AC11" s="104">
        <f t="shared" ca="1" si="6"/>
        <v>0</v>
      </c>
      <c r="AD11" s="10"/>
      <c r="AE11" s="115">
        <f ca="1">IF(AND(Input!$B$72&gt;=$E11,Input!$F$34&gt;=$E11),AE10*(1+(Input!$D$34)),0)</f>
        <v>0</v>
      </c>
      <c r="AF11" s="127"/>
      <c r="AG11" s="104">
        <f t="shared" ca="1" si="7"/>
        <v>0</v>
      </c>
      <c r="AH11" s="10"/>
      <c r="AI11" s="111">
        <f t="shared" ca="1" si="8"/>
        <v>5</v>
      </c>
      <c r="AJ11" s="112">
        <f t="shared" si="9"/>
        <v>6</v>
      </c>
      <c r="AK11" s="113">
        <f t="shared" ca="1" si="10"/>
        <v>5</v>
      </c>
      <c r="AL11" s="114">
        <f t="shared" ca="1" si="11"/>
        <v>5</v>
      </c>
      <c r="AM11" s="10"/>
      <c r="AN11" s="116" t="str">
        <f t="shared" si="16"/>
        <v xml:space="preserve"> </v>
      </c>
      <c r="AO11" s="117">
        <f ca="1">IF(AND(Input!$B$72&gt;=$E11,Input!$F$35&gt;=$E11),AO10*(1+(Input!$D$35)),0)</f>
        <v>0</v>
      </c>
      <c r="AP11" s="127"/>
      <c r="AQ11" s="104">
        <f ca="1">IF(Input!$F$35&gt;=$E11,IF(ISBLANK(AP11),AO11,AP11),0)</f>
        <v>0</v>
      </c>
      <c r="AR11" s="10"/>
      <c r="AS11" s="116" t="str">
        <f t="shared" si="17"/>
        <v xml:space="preserve"> </v>
      </c>
      <c r="AT11" s="117">
        <f ca="1">IF(AND(Input!$B$72&gt;=$E11,Input!$F$36&gt;=$E11),AT10*(1+(Input!$D$36)),0)</f>
        <v>0</v>
      </c>
      <c r="AU11" s="127"/>
      <c r="AV11" s="104">
        <f ca="1">IF(Input!$F$36&gt;=$E11,IF(ISBLANK(AU11),AT11,AU11),0)</f>
        <v>0</v>
      </c>
      <c r="AW11" s="10"/>
      <c r="AX11" s="116" t="str">
        <f t="shared" si="18"/>
        <v xml:space="preserve"> </v>
      </c>
      <c r="AY11" s="117">
        <f ca="1">IF(AND(Input!$B$72&gt;=$E11,Input!$F$37&gt;=$E11),AY10*(1+(Input!$D$37)),0)</f>
        <v>0</v>
      </c>
      <c r="AZ11" s="127"/>
      <c r="BA11" s="104">
        <f ca="1">IF(Input!$F$37&gt;=$E11,IF(ISBLANK(AZ11),AY11,AZ11),0)</f>
        <v>0</v>
      </c>
      <c r="BB11" s="10"/>
      <c r="BC11" s="116" t="str">
        <f t="shared" si="19"/>
        <v xml:space="preserve"> </v>
      </c>
      <c r="BD11" s="117">
        <f ca="1">IF(AND(Input!$B$72&gt;=$E11,Input!$F$38&gt;=$E11),BD10*(1+(Input!$D$38)),0)</f>
        <v>0</v>
      </c>
      <c r="BE11" s="127"/>
      <c r="BF11" s="104">
        <f ca="1">IF(Input!$F$38&gt;=$E11,IF(ISBLANK(BE11),BD11,BE11),0)</f>
        <v>0</v>
      </c>
      <c r="BG11" s="10"/>
      <c r="BH11" s="116" t="str">
        <f t="shared" si="20"/>
        <v xml:space="preserve"> </v>
      </c>
      <c r="BI11" s="117">
        <f ca="1">IF(AND(Input!$B$72&gt;=$E11,Input!$F$39&gt;=$E11),BI10*(1+(Input!$D$39)),0)</f>
        <v>0</v>
      </c>
      <c r="BJ11" s="127"/>
      <c r="BK11" s="104">
        <f ca="1">IF(Input!$F$39&gt;=$E11,IF(ISBLANK(BJ11),BI11,BJ11),0)</f>
        <v>0</v>
      </c>
      <c r="BL11" s="10"/>
      <c r="BM11" s="116" t="str">
        <f t="shared" si="21"/>
        <v xml:space="preserve"> </v>
      </c>
      <c r="BN11" s="117">
        <f ca="1">IF(AND(Input!$B$72&gt;=$E11,Input!$F$40&gt;=$E11),BN10*(1+(Input!$D$40)),0)</f>
        <v>0</v>
      </c>
      <c r="BO11" s="127"/>
      <c r="BP11" s="104">
        <f ca="1">IF(Input!$F$40&gt;=$E11,IF(ISBLANK(BO11),BN11,BO11),0)</f>
        <v>0</v>
      </c>
      <c r="BR11" s="110">
        <f t="shared" ca="1" si="0"/>
        <v>0</v>
      </c>
      <c r="BT11" s="111">
        <f t="shared" ca="1" si="12"/>
        <v>5</v>
      </c>
      <c r="BU11" s="112">
        <f t="shared" si="13"/>
        <v>6</v>
      </c>
      <c r="BV11" s="113">
        <f t="shared" ca="1" si="14"/>
        <v>5</v>
      </c>
      <c r="BW11" s="114">
        <f t="shared" ca="1" si="15"/>
        <v>5</v>
      </c>
    </row>
    <row r="12" spans="2:75" ht="15" customHeight="1">
      <c r="B12" s="111">
        <f ca="1">IF('Income Replacement Calculations'!$CX$8&lt;0,B11+1)</f>
        <v>6</v>
      </c>
      <c r="C12" s="112">
        <f ca="1">IF('Income Replacement Calculations'!$CX$8&lt;0,C11+1)</f>
        <v>7</v>
      </c>
      <c r="D12" s="113">
        <f ca="1">IF('Income Replacement Calculations'!$CX$8&lt;0,D11+1)</f>
        <v>6</v>
      </c>
      <c r="E12" s="114">
        <f ca="1">IF('Income Replacement Calculations'!$CX$8&lt;0,E11+1)</f>
        <v>6</v>
      </c>
      <c r="G12" s="115">
        <f ca="1">IF(AND(Input!$B$72&gt;=$E12,Input!$F$28&gt;=$E12),$G11*(1+(Input!$D$28)),0)</f>
        <v>0</v>
      </c>
      <c r="H12" s="127"/>
      <c r="I12" s="104">
        <f t="shared" ca="1" si="1"/>
        <v>0</v>
      </c>
      <c r="J12" s="105"/>
      <c r="K12" s="115">
        <f ca="1">IF(AND(Input!$B$72&gt;=$E12,Input!$F$29&gt;=$E12),K11*(1+(Input!$D$29)),0)</f>
        <v>0</v>
      </c>
      <c r="L12" s="127"/>
      <c r="M12" s="104">
        <f t="shared" ca="1" si="2"/>
        <v>0</v>
      </c>
      <c r="N12" s="106"/>
      <c r="O12" s="115">
        <f ca="1">IF(AND(Input!$B$72&gt;=$E12,Input!$F$30&gt;=$E12),O11*(1+(Input!$D$30)),0)</f>
        <v>0</v>
      </c>
      <c r="P12" s="127"/>
      <c r="Q12" s="104">
        <f t="shared" ca="1" si="3"/>
        <v>0</v>
      </c>
      <c r="R12" s="10"/>
      <c r="S12" s="115">
        <f ca="1">IF(AND(Input!$B$72&gt;=$E12,Input!$F$31&gt;=$E12),S11*(1+(Input!$D$31)),0)</f>
        <v>0</v>
      </c>
      <c r="T12" s="127"/>
      <c r="U12" s="104">
        <f t="shared" ca="1" si="4"/>
        <v>0</v>
      </c>
      <c r="V12" s="10"/>
      <c r="W12" s="115">
        <f ca="1">IF(AND(Input!$B$72&gt;=$E12,Input!$F$32&gt;=$E12),W11*(1+(Input!$D$32)),0)</f>
        <v>0</v>
      </c>
      <c r="X12" s="127"/>
      <c r="Y12" s="104">
        <f t="shared" ca="1" si="5"/>
        <v>0</v>
      </c>
      <c r="Z12" s="10"/>
      <c r="AA12" s="115">
        <f ca="1">IF(AND(Input!$B$72&gt;=$E12,Input!$F$33&gt;=$E12),AA11*(1+(Input!$D$33)),0)</f>
        <v>0</v>
      </c>
      <c r="AB12" s="127"/>
      <c r="AC12" s="104">
        <f t="shared" ca="1" si="6"/>
        <v>0</v>
      </c>
      <c r="AD12" s="10"/>
      <c r="AE12" s="115">
        <f ca="1">IF(AND(Input!$B$72&gt;=$E12,Input!$F$34&gt;=$E12),AE11*(1+(Input!$D$34)),0)</f>
        <v>0</v>
      </c>
      <c r="AF12" s="127"/>
      <c r="AG12" s="104">
        <f t="shared" ca="1" si="7"/>
        <v>0</v>
      </c>
      <c r="AH12" s="10"/>
      <c r="AI12" s="111">
        <f t="shared" ca="1" si="8"/>
        <v>6</v>
      </c>
      <c r="AJ12" s="112">
        <f t="shared" si="9"/>
        <v>7</v>
      </c>
      <c r="AK12" s="113">
        <f t="shared" ca="1" si="10"/>
        <v>6</v>
      </c>
      <c r="AL12" s="114">
        <f t="shared" ca="1" si="11"/>
        <v>6</v>
      </c>
      <c r="AM12" s="10"/>
      <c r="AN12" s="116" t="str">
        <f t="shared" si="16"/>
        <v xml:space="preserve"> </v>
      </c>
      <c r="AO12" s="117">
        <f ca="1">IF(AND(Input!$B$72&gt;=$E12,Input!$F$35&gt;=$E12),AO11*(1+(Input!$D$35)),0)</f>
        <v>0</v>
      </c>
      <c r="AP12" s="127"/>
      <c r="AQ12" s="104">
        <f ca="1">IF(Input!$F$35&gt;=$E12,IF(ISBLANK(AP12),AO12,AP12),0)</f>
        <v>0</v>
      </c>
      <c r="AR12" s="10"/>
      <c r="AS12" s="116" t="str">
        <f t="shared" si="17"/>
        <v xml:space="preserve"> </v>
      </c>
      <c r="AT12" s="117">
        <f ca="1">IF(AND(Input!$B$72&gt;=$E12,Input!$F$36&gt;=$E12),AT11*(1+(Input!$D$36)),0)</f>
        <v>0</v>
      </c>
      <c r="AU12" s="127"/>
      <c r="AV12" s="104">
        <f ca="1">IF(Input!$F$36&gt;=$E12,IF(ISBLANK(AU12),AT12,AU12),0)</f>
        <v>0</v>
      </c>
      <c r="AW12" s="10"/>
      <c r="AX12" s="116" t="str">
        <f t="shared" si="18"/>
        <v xml:space="preserve"> </v>
      </c>
      <c r="AY12" s="117">
        <f ca="1">IF(AND(Input!$B$72&gt;=$E12,Input!$F$37&gt;=$E12),AY11*(1+(Input!$D$37)),0)</f>
        <v>0</v>
      </c>
      <c r="AZ12" s="127"/>
      <c r="BA12" s="104">
        <f ca="1">IF(Input!$F$37&gt;=$E12,IF(ISBLANK(AZ12),AY12,AZ12),0)</f>
        <v>0</v>
      </c>
      <c r="BB12" s="10"/>
      <c r="BC12" s="116" t="str">
        <f t="shared" si="19"/>
        <v xml:space="preserve"> </v>
      </c>
      <c r="BD12" s="117">
        <f ca="1">IF(AND(Input!$B$72&gt;=$E12,Input!$F$38&gt;=$E12),BD11*(1+(Input!$D$38)),0)</f>
        <v>0</v>
      </c>
      <c r="BE12" s="127"/>
      <c r="BF12" s="104">
        <f ca="1">IF(Input!$F$38&gt;=$E12,IF(ISBLANK(BE12),BD12,BE12),0)</f>
        <v>0</v>
      </c>
      <c r="BG12" s="10"/>
      <c r="BH12" s="116" t="str">
        <f t="shared" si="20"/>
        <v xml:space="preserve"> </v>
      </c>
      <c r="BI12" s="117">
        <f ca="1">IF(AND(Input!$B$72&gt;=$E12,Input!$F$39&gt;=$E12),BI11*(1+(Input!$D$39)),0)</f>
        <v>0</v>
      </c>
      <c r="BJ12" s="127"/>
      <c r="BK12" s="104">
        <f ca="1">IF(Input!$F$39&gt;=$E12,IF(ISBLANK(BJ12),BI12,BJ12),0)</f>
        <v>0</v>
      </c>
      <c r="BL12" s="10"/>
      <c r="BM12" s="116" t="str">
        <f t="shared" si="21"/>
        <v xml:space="preserve"> </v>
      </c>
      <c r="BN12" s="117">
        <f ca="1">IF(AND(Input!$B$72&gt;=$E12,Input!$F$40&gt;=$E12),BN11*(1+(Input!$D$40)),0)</f>
        <v>0</v>
      </c>
      <c r="BO12" s="127"/>
      <c r="BP12" s="104">
        <f ca="1">IF(Input!$F$40&gt;=$E12,IF(ISBLANK(BO12),BN12,BO12),0)</f>
        <v>0</v>
      </c>
      <c r="BR12" s="110">
        <f t="shared" ca="1" si="0"/>
        <v>0</v>
      </c>
      <c r="BT12" s="111">
        <f t="shared" ca="1" si="12"/>
        <v>6</v>
      </c>
      <c r="BU12" s="112">
        <f t="shared" si="13"/>
        <v>7</v>
      </c>
      <c r="BV12" s="113">
        <f t="shared" ca="1" si="14"/>
        <v>6</v>
      </c>
      <c r="BW12" s="114">
        <f t="shared" ca="1" si="15"/>
        <v>6</v>
      </c>
    </row>
    <row r="13" spans="2:75" ht="15" customHeight="1">
      <c r="B13" s="111">
        <f ca="1">IF('Income Replacement Calculations'!$CX$8&lt;0,B12+1)</f>
        <v>7</v>
      </c>
      <c r="C13" s="112">
        <f ca="1">IF('Income Replacement Calculations'!$CX$8&lt;0,C12+1)</f>
        <v>8</v>
      </c>
      <c r="D13" s="113">
        <f ca="1">IF('Income Replacement Calculations'!$CX$8&lt;0,D12+1)</f>
        <v>7</v>
      </c>
      <c r="E13" s="114">
        <f ca="1">IF('Income Replacement Calculations'!$CX$8&lt;0,E12+1)</f>
        <v>7</v>
      </c>
      <c r="G13" s="115">
        <f ca="1">IF(AND(Input!$B$72&gt;=$E13,Input!$F$28&gt;=$E13),$G12*(1+(Input!$D$28)),0)</f>
        <v>0</v>
      </c>
      <c r="H13" s="127"/>
      <c r="I13" s="104">
        <f t="shared" ca="1" si="1"/>
        <v>0</v>
      </c>
      <c r="J13" s="105"/>
      <c r="K13" s="115">
        <f ca="1">IF(AND(Input!$B$72&gt;=$E13,Input!$F$29&gt;=$E13),K12*(1+(Input!$D$29)),0)</f>
        <v>0</v>
      </c>
      <c r="L13" s="127"/>
      <c r="M13" s="104">
        <f t="shared" ca="1" si="2"/>
        <v>0</v>
      </c>
      <c r="N13" s="106"/>
      <c r="O13" s="115">
        <f ca="1">IF(AND(Input!$B$72&gt;=$E13,Input!$F$30&gt;=$E13),O12*(1+(Input!$D$30)),0)</f>
        <v>0</v>
      </c>
      <c r="P13" s="127"/>
      <c r="Q13" s="104">
        <f t="shared" ca="1" si="3"/>
        <v>0</v>
      </c>
      <c r="R13" s="10"/>
      <c r="S13" s="115">
        <f ca="1">IF(AND(Input!$B$72&gt;=$E13,Input!$F$31&gt;=$E13),S12*(1+(Input!$D$31)),0)</f>
        <v>0</v>
      </c>
      <c r="T13" s="127"/>
      <c r="U13" s="104">
        <f t="shared" ca="1" si="4"/>
        <v>0</v>
      </c>
      <c r="V13" s="10"/>
      <c r="W13" s="115">
        <f ca="1">IF(AND(Input!$B$72&gt;=$E13,Input!$F$32&gt;=$E13),W12*(1+(Input!$D$32)),0)</f>
        <v>0</v>
      </c>
      <c r="X13" s="127"/>
      <c r="Y13" s="104">
        <f t="shared" ca="1" si="5"/>
        <v>0</v>
      </c>
      <c r="Z13" s="10"/>
      <c r="AA13" s="115">
        <f ca="1">IF(AND(Input!$B$72&gt;=$E13,Input!$F$33&gt;=$E13),AA12*(1+(Input!$D$33)),0)</f>
        <v>0</v>
      </c>
      <c r="AB13" s="127"/>
      <c r="AC13" s="104">
        <f t="shared" ca="1" si="6"/>
        <v>0</v>
      </c>
      <c r="AD13" s="10"/>
      <c r="AE13" s="115">
        <f ca="1">IF(AND(Input!$B$72&gt;=$E13,Input!$F$34&gt;=$E13),AE12*(1+(Input!$D$34)),0)</f>
        <v>0</v>
      </c>
      <c r="AF13" s="127"/>
      <c r="AG13" s="104">
        <f t="shared" ca="1" si="7"/>
        <v>0</v>
      </c>
      <c r="AH13" s="10"/>
      <c r="AI13" s="111">
        <f t="shared" ca="1" si="8"/>
        <v>7</v>
      </c>
      <c r="AJ13" s="112">
        <f t="shared" si="9"/>
        <v>8</v>
      </c>
      <c r="AK13" s="113">
        <f t="shared" ca="1" si="10"/>
        <v>7</v>
      </c>
      <c r="AL13" s="114">
        <f t="shared" ca="1" si="11"/>
        <v>7</v>
      </c>
      <c r="AM13" s="10"/>
      <c r="AN13" s="116" t="str">
        <f t="shared" si="16"/>
        <v xml:space="preserve"> </v>
      </c>
      <c r="AO13" s="117">
        <f ca="1">IF(AND(Input!$B$72&gt;=$E13,Input!$F$35&gt;=$E13),AO12*(1+(Input!$D$35)),0)</f>
        <v>0</v>
      </c>
      <c r="AP13" s="127"/>
      <c r="AQ13" s="104">
        <f ca="1">IF(Input!$F$35&gt;=$E13,IF(ISBLANK(AP13),AO13,AP13),0)</f>
        <v>0</v>
      </c>
      <c r="AR13" s="10"/>
      <c r="AS13" s="116" t="str">
        <f t="shared" si="17"/>
        <v xml:space="preserve"> </v>
      </c>
      <c r="AT13" s="117">
        <f ca="1">IF(AND(Input!$B$72&gt;=$E13,Input!$F$36&gt;=$E13),AT12*(1+(Input!$D$36)),0)</f>
        <v>0</v>
      </c>
      <c r="AU13" s="127"/>
      <c r="AV13" s="104">
        <f ca="1">IF(Input!$F$36&gt;=$E13,IF(ISBLANK(AU13),AT13,AU13),0)</f>
        <v>0</v>
      </c>
      <c r="AW13" s="10"/>
      <c r="AX13" s="116" t="str">
        <f t="shared" si="18"/>
        <v xml:space="preserve"> </v>
      </c>
      <c r="AY13" s="117">
        <f ca="1">IF(AND(Input!$B$72&gt;=$E13,Input!$F$37&gt;=$E13),AY12*(1+(Input!$D$37)),0)</f>
        <v>0</v>
      </c>
      <c r="AZ13" s="127"/>
      <c r="BA13" s="104">
        <f ca="1">IF(Input!$F$37&gt;=$E13,IF(ISBLANK(AZ13),AY13,AZ13),0)</f>
        <v>0</v>
      </c>
      <c r="BB13" s="10"/>
      <c r="BC13" s="116" t="str">
        <f t="shared" si="19"/>
        <v xml:space="preserve"> </v>
      </c>
      <c r="BD13" s="117">
        <f ca="1">IF(AND(Input!$B$72&gt;=$E13,Input!$F$38&gt;=$E13),BD12*(1+(Input!$D$38)),0)</f>
        <v>0</v>
      </c>
      <c r="BE13" s="127"/>
      <c r="BF13" s="104">
        <f ca="1">IF(Input!$F$38&gt;=$E13,IF(ISBLANK(BE13),BD13,BE13),0)</f>
        <v>0</v>
      </c>
      <c r="BG13" s="10"/>
      <c r="BH13" s="116" t="str">
        <f t="shared" si="20"/>
        <v xml:space="preserve"> </v>
      </c>
      <c r="BI13" s="117">
        <f ca="1">IF(AND(Input!$B$72&gt;=$E13,Input!$F$39&gt;=$E13),BI12*(1+(Input!$D$39)),0)</f>
        <v>0</v>
      </c>
      <c r="BJ13" s="127"/>
      <c r="BK13" s="104">
        <f ca="1">IF(Input!$F$39&gt;=$E13,IF(ISBLANK(BJ13),BI13,BJ13),0)</f>
        <v>0</v>
      </c>
      <c r="BL13" s="10"/>
      <c r="BM13" s="116" t="str">
        <f t="shared" si="21"/>
        <v xml:space="preserve"> </v>
      </c>
      <c r="BN13" s="117">
        <f ca="1">IF(AND(Input!$B$72&gt;=$E13,Input!$F$40&gt;=$E13),BN12*(1+(Input!$D$40)),0)</f>
        <v>0</v>
      </c>
      <c r="BO13" s="127"/>
      <c r="BP13" s="104">
        <f ca="1">IF(Input!$F$40&gt;=$E13,IF(ISBLANK(BO13),BN13,BO13),0)</f>
        <v>0</v>
      </c>
      <c r="BR13" s="110">
        <f t="shared" ca="1" si="0"/>
        <v>0</v>
      </c>
      <c r="BT13" s="111">
        <f t="shared" ca="1" si="12"/>
        <v>7</v>
      </c>
      <c r="BU13" s="112">
        <f t="shared" si="13"/>
        <v>8</v>
      </c>
      <c r="BV13" s="113">
        <f t="shared" ca="1" si="14"/>
        <v>7</v>
      </c>
      <c r="BW13" s="114">
        <f t="shared" ca="1" si="15"/>
        <v>7</v>
      </c>
    </row>
    <row r="14" spans="2:75" ht="15" customHeight="1">
      <c r="B14" s="111">
        <f ca="1">IF('Income Replacement Calculations'!$CX$8&lt;0,B13+1)</f>
        <v>8</v>
      </c>
      <c r="C14" s="112">
        <f ca="1">IF('Income Replacement Calculations'!$CX$8&lt;0,C13+1)</f>
        <v>9</v>
      </c>
      <c r="D14" s="113">
        <f ca="1">IF('Income Replacement Calculations'!$CX$8&lt;0,D13+1)</f>
        <v>8</v>
      </c>
      <c r="E14" s="114">
        <f ca="1">IF('Income Replacement Calculations'!$CX$8&lt;0,E13+1)</f>
        <v>8</v>
      </c>
      <c r="G14" s="115">
        <f ca="1">IF(AND(Input!$B$72&gt;=$E14,Input!$F$28&gt;=$E14),$G13*(1+(Input!$D$28)),0)</f>
        <v>0</v>
      </c>
      <c r="H14" s="127"/>
      <c r="I14" s="104">
        <f t="shared" ca="1" si="1"/>
        <v>0</v>
      </c>
      <c r="J14" s="105"/>
      <c r="K14" s="115">
        <f ca="1">IF(AND(Input!$B$72&gt;=$E14,Input!$F$29&gt;=$E14),K13*(1+(Input!$D$29)),0)</f>
        <v>0</v>
      </c>
      <c r="L14" s="127"/>
      <c r="M14" s="104">
        <f t="shared" ca="1" si="2"/>
        <v>0</v>
      </c>
      <c r="N14" s="106"/>
      <c r="O14" s="115">
        <f ca="1">IF(AND(Input!$B$72&gt;=$E14,Input!$F$30&gt;=$E14),O13*(1+(Input!$D$30)),0)</f>
        <v>0</v>
      </c>
      <c r="P14" s="127"/>
      <c r="Q14" s="104">
        <f t="shared" ca="1" si="3"/>
        <v>0</v>
      </c>
      <c r="R14" s="10"/>
      <c r="S14" s="115">
        <f ca="1">IF(AND(Input!$B$72&gt;=$E14,Input!$F$31&gt;=$E14),S13*(1+(Input!$D$31)),0)</f>
        <v>0</v>
      </c>
      <c r="T14" s="127"/>
      <c r="U14" s="104">
        <f t="shared" ca="1" si="4"/>
        <v>0</v>
      </c>
      <c r="V14" s="10"/>
      <c r="W14" s="115">
        <f ca="1">IF(AND(Input!$B$72&gt;=$E14,Input!$F$32&gt;=$E14),W13*(1+(Input!$D$32)),0)</f>
        <v>0</v>
      </c>
      <c r="X14" s="127"/>
      <c r="Y14" s="104">
        <f t="shared" ca="1" si="5"/>
        <v>0</v>
      </c>
      <c r="Z14" s="10"/>
      <c r="AA14" s="115">
        <f ca="1">IF(AND(Input!$B$72&gt;=$E14,Input!$F$33&gt;=$E14),AA13*(1+(Input!$D$33)),0)</f>
        <v>0</v>
      </c>
      <c r="AB14" s="127"/>
      <c r="AC14" s="104">
        <f t="shared" ca="1" si="6"/>
        <v>0</v>
      </c>
      <c r="AD14" s="10"/>
      <c r="AE14" s="115">
        <f ca="1">IF(AND(Input!$B$72&gt;=$E14,Input!$F$34&gt;=$E14),AE13*(1+(Input!$D$34)),0)</f>
        <v>0</v>
      </c>
      <c r="AF14" s="127"/>
      <c r="AG14" s="104">
        <f t="shared" ca="1" si="7"/>
        <v>0</v>
      </c>
      <c r="AH14" s="10"/>
      <c r="AI14" s="111">
        <f t="shared" ca="1" si="8"/>
        <v>8</v>
      </c>
      <c r="AJ14" s="112">
        <f t="shared" si="9"/>
        <v>9</v>
      </c>
      <c r="AK14" s="113">
        <f t="shared" ca="1" si="10"/>
        <v>8</v>
      </c>
      <c r="AL14" s="114">
        <f t="shared" ca="1" si="11"/>
        <v>8</v>
      </c>
      <c r="AM14" s="10"/>
      <c r="AN14" s="116" t="str">
        <f t="shared" si="16"/>
        <v xml:space="preserve"> </v>
      </c>
      <c r="AO14" s="117">
        <f ca="1">IF(AND(Input!$B$72&gt;=$E14,Input!$F$35&gt;=$E14),AO13*(1+(Input!$D$35)),0)</f>
        <v>0</v>
      </c>
      <c r="AP14" s="127"/>
      <c r="AQ14" s="104">
        <f ca="1">IF(Input!$F$35&gt;=$E14,IF(ISBLANK(AP14),AO14,AP14),0)</f>
        <v>0</v>
      </c>
      <c r="AR14" s="10"/>
      <c r="AS14" s="116" t="str">
        <f t="shared" si="17"/>
        <v xml:space="preserve"> </v>
      </c>
      <c r="AT14" s="117">
        <f ca="1">IF(AND(Input!$B$72&gt;=$E14,Input!$F$36&gt;=$E14),AT13*(1+(Input!$D$36)),0)</f>
        <v>0</v>
      </c>
      <c r="AU14" s="127"/>
      <c r="AV14" s="104">
        <f ca="1">IF(Input!$F$36&gt;=$E14,IF(ISBLANK(AU14),AT14,AU14),0)</f>
        <v>0</v>
      </c>
      <c r="AW14" s="10"/>
      <c r="AX14" s="116" t="str">
        <f t="shared" si="18"/>
        <v xml:space="preserve"> </v>
      </c>
      <c r="AY14" s="117">
        <f ca="1">IF(AND(Input!$B$72&gt;=$E14,Input!$F$37&gt;=$E14),AY13*(1+(Input!$D$37)),0)</f>
        <v>0</v>
      </c>
      <c r="AZ14" s="127"/>
      <c r="BA14" s="104">
        <f ca="1">IF(Input!$F$37&gt;=$E14,IF(ISBLANK(AZ14),AY14,AZ14),0)</f>
        <v>0</v>
      </c>
      <c r="BB14" s="10"/>
      <c r="BC14" s="116" t="str">
        <f t="shared" si="19"/>
        <v xml:space="preserve"> </v>
      </c>
      <c r="BD14" s="117">
        <f ca="1">IF(AND(Input!$B$72&gt;=$E14,Input!$F$38&gt;=$E14),BD13*(1+(Input!$D$38)),0)</f>
        <v>0</v>
      </c>
      <c r="BE14" s="127"/>
      <c r="BF14" s="104">
        <f ca="1">IF(Input!$F$38&gt;=$E14,IF(ISBLANK(BE14),BD14,BE14),0)</f>
        <v>0</v>
      </c>
      <c r="BG14" s="10"/>
      <c r="BH14" s="116" t="str">
        <f t="shared" si="20"/>
        <v xml:space="preserve"> </v>
      </c>
      <c r="BI14" s="117">
        <f ca="1">IF(AND(Input!$B$72&gt;=$E14,Input!$F$39&gt;=$E14),BI13*(1+(Input!$D$39)),0)</f>
        <v>0</v>
      </c>
      <c r="BJ14" s="127"/>
      <c r="BK14" s="104">
        <f ca="1">IF(Input!$F$39&gt;=$E14,IF(ISBLANK(BJ14),BI14,BJ14),0)</f>
        <v>0</v>
      </c>
      <c r="BL14" s="10"/>
      <c r="BM14" s="116" t="str">
        <f t="shared" si="21"/>
        <v xml:space="preserve"> </v>
      </c>
      <c r="BN14" s="117">
        <f ca="1">IF(AND(Input!$B$72&gt;=$E14,Input!$F$40&gt;=$E14),BN13*(1+(Input!$D$40)),0)</f>
        <v>0</v>
      </c>
      <c r="BO14" s="127"/>
      <c r="BP14" s="104">
        <f ca="1">IF(Input!$F$40&gt;=$E14,IF(ISBLANK(BO14),BN14,BO14),0)</f>
        <v>0</v>
      </c>
      <c r="BR14" s="110">
        <f t="shared" ca="1" si="0"/>
        <v>0</v>
      </c>
      <c r="BT14" s="111">
        <f t="shared" ca="1" si="12"/>
        <v>8</v>
      </c>
      <c r="BU14" s="112">
        <f t="shared" si="13"/>
        <v>9</v>
      </c>
      <c r="BV14" s="113">
        <f t="shared" ca="1" si="14"/>
        <v>8</v>
      </c>
      <c r="BW14" s="114">
        <f t="shared" ca="1" si="15"/>
        <v>8</v>
      </c>
    </row>
    <row r="15" spans="2:75" ht="15" customHeight="1">
      <c r="B15" s="111">
        <f ca="1">IF('Income Replacement Calculations'!$CX$8&lt;0,B14+1)</f>
        <v>9</v>
      </c>
      <c r="C15" s="112">
        <f ca="1">IF('Income Replacement Calculations'!$CX$8&lt;0,C14+1)</f>
        <v>10</v>
      </c>
      <c r="D15" s="113">
        <f ca="1">IF('Income Replacement Calculations'!$CX$8&lt;0,D14+1)</f>
        <v>9</v>
      </c>
      <c r="E15" s="114">
        <f ca="1">IF('Income Replacement Calculations'!$CX$8&lt;0,E14+1)</f>
        <v>9</v>
      </c>
      <c r="G15" s="115">
        <f ca="1">IF(AND(Input!$B$72&gt;=$E15,Input!$F$28&gt;=$E15),$G14*(1+(Input!$D$28)),0)</f>
        <v>0</v>
      </c>
      <c r="H15" s="127"/>
      <c r="I15" s="104">
        <f t="shared" ca="1" si="1"/>
        <v>0</v>
      </c>
      <c r="J15" s="105"/>
      <c r="K15" s="115">
        <f ca="1">IF(AND(Input!$B$72&gt;=$E15,Input!$F$29&gt;=$E15),K14*(1+(Input!$D$29)),0)</f>
        <v>0</v>
      </c>
      <c r="L15" s="127"/>
      <c r="M15" s="104">
        <f t="shared" ca="1" si="2"/>
        <v>0</v>
      </c>
      <c r="N15" s="106"/>
      <c r="O15" s="115">
        <f ca="1">IF(AND(Input!$B$72&gt;=$E15,Input!$F$30&gt;=$E15),O14*(1+(Input!$D$30)),0)</f>
        <v>0</v>
      </c>
      <c r="P15" s="127"/>
      <c r="Q15" s="104">
        <f t="shared" ca="1" si="3"/>
        <v>0</v>
      </c>
      <c r="R15" s="10"/>
      <c r="S15" s="115">
        <f ca="1">IF(AND(Input!$B$72&gt;=$E15,Input!$F$31&gt;=$E15),S14*(1+(Input!$D$31)),0)</f>
        <v>0</v>
      </c>
      <c r="T15" s="127"/>
      <c r="U15" s="104">
        <f t="shared" ca="1" si="4"/>
        <v>0</v>
      </c>
      <c r="V15" s="10"/>
      <c r="W15" s="115">
        <f ca="1">IF(AND(Input!$B$72&gt;=$E15,Input!$F$32&gt;=$E15),W14*(1+(Input!$D$32)),0)</f>
        <v>0</v>
      </c>
      <c r="X15" s="127"/>
      <c r="Y15" s="104">
        <f t="shared" ca="1" si="5"/>
        <v>0</v>
      </c>
      <c r="Z15" s="10"/>
      <c r="AA15" s="115">
        <f ca="1">IF(AND(Input!$B$72&gt;=$E15,Input!$F$33&gt;=$E15),AA14*(1+(Input!$D$33)),0)</f>
        <v>0</v>
      </c>
      <c r="AB15" s="127"/>
      <c r="AC15" s="104">
        <f t="shared" ca="1" si="6"/>
        <v>0</v>
      </c>
      <c r="AD15" s="10"/>
      <c r="AE15" s="115">
        <f ca="1">IF(AND(Input!$B$72&gt;=$E15,Input!$F$34&gt;=$E15),AE14*(1+(Input!$D$34)),0)</f>
        <v>0</v>
      </c>
      <c r="AF15" s="127"/>
      <c r="AG15" s="104">
        <f t="shared" ca="1" si="7"/>
        <v>0</v>
      </c>
      <c r="AH15" s="10"/>
      <c r="AI15" s="111">
        <f t="shared" ca="1" si="8"/>
        <v>9</v>
      </c>
      <c r="AJ15" s="112">
        <f t="shared" si="9"/>
        <v>10</v>
      </c>
      <c r="AK15" s="113">
        <f t="shared" ca="1" si="10"/>
        <v>9</v>
      </c>
      <c r="AL15" s="114">
        <f t="shared" ca="1" si="11"/>
        <v>9</v>
      </c>
      <c r="AM15" s="10"/>
      <c r="AN15" s="116" t="str">
        <f t="shared" si="16"/>
        <v xml:space="preserve"> </v>
      </c>
      <c r="AO15" s="117">
        <f ca="1">IF(AND(Input!$B$72&gt;=$E15,Input!$F$35&gt;=$E15),AO14*(1+(Input!$D$35)),0)</f>
        <v>0</v>
      </c>
      <c r="AP15" s="127"/>
      <c r="AQ15" s="104">
        <f ca="1">IF(Input!$F$35&gt;=$E15,IF(ISBLANK(AP15),AO15,AP15),0)</f>
        <v>0</v>
      </c>
      <c r="AR15" s="10"/>
      <c r="AS15" s="116" t="str">
        <f t="shared" si="17"/>
        <v xml:space="preserve"> </v>
      </c>
      <c r="AT15" s="117">
        <f ca="1">IF(AND(Input!$B$72&gt;=$E15,Input!$F$36&gt;=$E15),AT14*(1+(Input!$D$36)),0)</f>
        <v>0</v>
      </c>
      <c r="AU15" s="127"/>
      <c r="AV15" s="104">
        <f ca="1">IF(Input!$F$36&gt;=$E15,IF(ISBLANK(AU15),AT15,AU15),0)</f>
        <v>0</v>
      </c>
      <c r="AW15" s="10"/>
      <c r="AX15" s="116" t="str">
        <f t="shared" si="18"/>
        <v xml:space="preserve"> </v>
      </c>
      <c r="AY15" s="117">
        <f ca="1">IF(AND(Input!$B$72&gt;=$E15,Input!$F$37&gt;=$E15),AY14*(1+(Input!$D$37)),0)</f>
        <v>0</v>
      </c>
      <c r="AZ15" s="127"/>
      <c r="BA15" s="104">
        <f ca="1">IF(Input!$F$37&gt;=$E15,IF(ISBLANK(AZ15),AY15,AZ15),0)</f>
        <v>0</v>
      </c>
      <c r="BB15" s="10"/>
      <c r="BC15" s="116" t="str">
        <f t="shared" si="19"/>
        <v xml:space="preserve"> </v>
      </c>
      <c r="BD15" s="117">
        <f ca="1">IF(AND(Input!$B$72&gt;=$E15,Input!$F$38&gt;=$E15),BD14*(1+(Input!$D$38)),0)</f>
        <v>0</v>
      </c>
      <c r="BE15" s="127"/>
      <c r="BF15" s="104">
        <f ca="1">IF(Input!$F$38&gt;=$E15,IF(ISBLANK(BE15),BD15,BE15),0)</f>
        <v>0</v>
      </c>
      <c r="BG15" s="10"/>
      <c r="BH15" s="116" t="str">
        <f t="shared" si="20"/>
        <v xml:space="preserve"> </v>
      </c>
      <c r="BI15" s="117">
        <f ca="1">IF(AND(Input!$B$72&gt;=$E15,Input!$F$39&gt;=$E15),BI14*(1+(Input!$D$39)),0)</f>
        <v>0</v>
      </c>
      <c r="BJ15" s="127"/>
      <c r="BK15" s="104">
        <f ca="1">IF(Input!$F$39&gt;=$E15,IF(ISBLANK(BJ15),BI15,BJ15),0)</f>
        <v>0</v>
      </c>
      <c r="BL15" s="10"/>
      <c r="BM15" s="116" t="str">
        <f t="shared" si="21"/>
        <v xml:space="preserve"> </v>
      </c>
      <c r="BN15" s="117">
        <f ca="1">IF(AND(Input!$B$72&gt;=$E15,Input!$F$40&gt;=$E15),BN14*(1+(Input!$D$40)),0)</f>
        <v>0</v>
      </c>
      <c r="BO15" s="127"/>
      <c r="BP15" s="104">
        <f ca="1">IF(Input!$F$40&gt;=$E15,IF(ISBLANK(BO15),BN15,BO15),0)</f>
        <v>0</v>
      </c>
      <c r="BR15" s="110">
        <f t="shared" ca="1" si="0"/>
        <v>0</v>
      </c>
      <c r="BT15" s="111">
        <f t="shared" ca="1" si="12"/>
        <v>9</v>
      </c>
      <c r="BU15" s="112">
        <f t="shared" si="13"/>
        <v>10</v>
      </c>
      <c r="BV15" s="113">
        <f t="shared" ca="1" si="14"/>
        <v>9</v>
      </c>
      <c r="BW15" s="114">
        <f t="shared" ca="1" si="15"/>
        <v>9</v>
      </c>
    </row>
    <row r="16" spans="2:75" ht="15" customHeight="1">
      <c r="B16" s="111">
        <f ca="1">IF('Income Replacement Calculations'!$CX$8&lt;0,B15+1)</f>
        <v>10</v>
      </c>
      <c r="C16" s="112">
        <f ca="1">IF('Income Replacement Calculations'!$CX$8&lt;0,C15+1)</f>
        <v>11</v>
      </c>
      <c r="D16" s="113">
        <f ca="1">IF('Income Replacement Calculations'!$CX$8&lt;0,D15+1)</f>
        <v>10</v>
      </c>
      <c r="E16" s="114">
        <f ca="1">IF('Income Replacement Calculations'!$CX$8&lt;0,E15+1)</f>
        <v>10</v>
      </c>
      <c r="G16" s="115">
        <f ca="1">IF(AND(Input!$B$72&gt;=$E16,Input!$F$28&gt;=$E16),$G15*(1+(Input!$D$28)),0)</f>
        <v>0</v>
      </c>
      <c r="H16" s="127"/>
      <c r="I16" s="104">
        <f t="shared" ca="1" si="1"/>
        <v>0</v>
      </c>
      <c r="J16" s="105"/>
      <c r="K16" s="115">
        <f ca="1">IF(AND(Input!$B$72&gt;=$E16,Input!$F$29&gt;=$E16),K15*(1+(Input!$D$29)),0)</f>
        <v>0</v>
      </c>
      <c r="L16" s="127"/>
      <c r="M16" s="104">
        <f t="shared" ca="1" si="2"/>
        <v>0</v>
      </c>
      <c r="N16" s="106"/>
      <c r="O16" s="115">
        <f ca="1">IF(AND(Input!$B$72&gt;=$E16,Input!$F$30&gt;=$E16),O15*(1+(Input!$D$30)),0)</f>
        <v>0</v>
      </c>
      <c r="P16" s="127"/>
      <c r="Q16" s="104">
        <f t="shared" ca="1" si="3"/>
        <v>0</v>
      </c>
      <c r="R16" s="10"/>
      <c r="S16" s="115">
        <f ca="1">IF(AND(Input!$B$72&gt;=$E16,Input!$F$31&gt;=$E16),S15*(1+(Input!$D$31)),0)</f>
        <v>0</v>
      </c>
      <c r="T16" s="127"/>
      <c r="U16" s="104">
        <f t="shared" ca="1" si="4"/>
        <v>0</v>
      </c>
      <c r="V16" s="10"/>
      <c r="W16" s="115">
        <f ca="1">IF(AND(Input!$B$72&gt;=$E16,Input!$F$32&gt;=$E16),W15*(1+(Input!$D$32)),0)</f>
        <v>0</v>
      </c>
      <c r="X16" s="127"/>
      <c r="Y16" s="104">
        <f t="shared" ca="1" si="5"/>
        <v>0</v>
      </c>
      <c r="Z16" s="10"/>
      <c r="AA16" s="115">
        <f ca="1">IF(AND(Input!$B$72&gt;=$E16,Input!$F$33&gt;=$E16),AA15*(1+(Input!$D$33)),0)</f>
        <v>0</v>
      </c>
      <c r="AB16" s="127"/>
      <c r="AC16" s="104">
        <f t="shared" ca="1" si="6"/>
        <v>0</v>
      </c>
      <c r="AD16" s="10"/>
      <c r="AE16" s="115">
        <f ca="1">IF(AND(Input!$B$72&gt;=$E16,Input!$F$34&gt;=$E16),AE15*(1+(Input!$D$34)),0)</f>
        <v>0</v>
      </c>
      <c r="AF16" s="127"/>
      <c r="AG16" s="104">
        <f t="shared" ca="1" si="7"/>
        <v>0</v>
      </c>
      <c r="AH16" s="10"/>
      <c r="AI16" s="111">
        <f t="shared" ca="1" si="8"/>
        <v>10</v>
      </c>
      <c r="AJ16" s="112">
        <f t="shared" si="9"/>
        <v>11</v>
      </c>
      <c r="AK16" s="113">
        <f t="shared" ca="1" si="10"/>
        <v>10</v>
      </c>
      <c r="AL16" s="114">
        <f t="shared" ca="1" si="11"/>
        <v>10</v>
      </c>
      <c r="AM16" s="10"/>
      <c r="AN16" s="116" t="str">
        <f t="shared" si="16"/>
        <v xml:space="preserve"> </v>
      </c>
      <c r="AO16" s="117">
        <f ca="1">IF(AND(Input!$B$72&gt;=$E16,Input!$F$35&gt;=$E16),AO15*(1+(Input!$D$35)),0)</f>
        <v>0</v>
      </c>
      <c r="AP16" s="127"/>
      <c r="AQ16" s="104">
        <f ca="1">IF(Input!$F$35&gt;=$E16,IF(ISBLANK(AP16),AO16,AP16),0)</f>
        <v>0</v>
      </c>
      <c r="AR16" s="10"/>
      <c r="AS16" s="116" t="str">
        <f t="shared" si="17"/>
        <v xml:space="preserve"> </v>
      </c>
      <c r="AT16" s="117">
        <f ca="1">IF(AND(Input!$B$72&gt;=$E16,Input!$F$36&gt;=$E16),AT15*(1+(Input!$D$36)),0)</f>
        <v>0</v>
      </c>
      <c r="AU16" s="127"/>
      <c r="AV16" s="104">
        <f ca="1">IF(Input!$F$36&gt;=$E16,IF(ISBLANK(AU16),AT16,AU16),0)</f>
        <v>0</v>
      </c>
      <c r="AW16" s="10"/>
      <c r="AX16" s="116" t="str">
        <f t="shared" si="18"/>
        <v xml:space="preserve"> </v>
      </c>
      <c r="AY16" s="117">
        <f ca="1">IF(AND(Input!$B$72&gt;=$E16,Input!$F$37&gt;=$E16),AY15*(1+(Input!$D$37)),0)</f>
        <v>0</v>
      </c>
      <c r="AZ16" s="127"/>
      <c r="BA16" s="104">
        <f ca="1">IF(Input!$F$37&gt;=$E16,IF(ISBLANK(AZ16),AY16,AZ16),0)</f>
        <v>0</v>
      </c>
      <c r="BB16" s="10"/>
      <c r="BC16" s="116" t="str">
        <f t="shared" si="19"/>
        <v xml:space="preserve"> </v>
      </c>
      <c r="BD16" s="117">
        <f ca="1">IF(AND(Input!$B$72&gt;=$E16,Input!$F$38&gt;=$E16),BD15*(1+(Input!$D$38)),0)</f>
        <v>0</v>
      </c>
      <c r="BE16" s="127"/>
      <c r="BF16" s="104">
        <f ca="1">IF(Input!$F$38&gt;=$E16,IF(ISBLANK(BE16),BD16,BE16),0)</f>
        <v>0</v>
      </c>
      <c r="BG16" s="10"/>
      <c r="BH16" s="116" t="str">
        <f t="shared" si="20"/>
        <v xml:space="preserve"> </v>
      </c>
      <c r="BI16" s="117">
        <f ca="1">IF(AND(Input!$B$72&gt;=$E16,Input!$F$39&gt;=$E16),BI15*(1+(Input!$D$39)),0)</f>
        <v>0</v>
      </c>
      <c r="BJ16" s="127"/>
      <c r="BK16" s="104">
        <f ca="1">IF(Input!$F$39&gt;=$E16,IF(ISBLANK(BJ16),BI16,BJ16),0)</f>
        <v>0</v>
      </c>
      <c r="BL16" s="10"/>
      <c r="BM16" s="116" t="str">
        <f t="shared" si="21"/>
        <v xml:space="preserve"> </v>
      </c>
      <c r="BN16" s="117">
        <f ca="1">IF(AND(Input!$B$72&gt;=$E16,Input!$F$40&gt;=$E16),BN15*(1+(Input!$D$40)),0)</f>
        <v>0</v>
      </c>
      <c r="BO16" s="127"/>
      <c r="BP16" s="104">
        <f ca="1">IF(Input!$F$40&gt;=$E16,IF(ISBLANK(BO16),BN16,BO16),0)</f>
        <v>0</v>
      </c>
      <c r="BR16" s="110">
        <f t="shared" ca="1" si="0"/>
        <v>0</v>
      </c>
      <c r="BT16" s="111">
        <f t="shared" ca="1" si="12"/>
        <v>10</v>
      </c>
      <c r="BU16" s="112">
        <f t="shared" si="13"/>
        <v>11</v>
      </c>
      <c r="BV16" s="113">
        <f t="shared" ca="1" si="14"/>
        <v>10</v>
      </c>
      <c r="BW16" s="114">
        <f t="shared" ca="1" si="15"/>
        <v>10</v>
      </c>
    </row>
    <row r="17" spans="2:75" ht="15" customHeight="1">
      <c r="B17" s="111">
        <f ca="1">IF('Income Replacement Calculations'!$CX$8&lt;0,B16+1)</f>
        <v>11</v>
      </c>
      <c r="C17" s="112">
        <f ca="1">IF('Income Replacement Calculations'!$CX$8&lt;0,C16+1)</f>
        <v>12</v>
      </c>
      <c r="D17" s="113">
        <f ca="1">IF('Income Replacement Calculations'!$CX$8&lt;0,D16+1)</f>
        <v>11</v>
      </c>
      <c r="E17" s="114">
        <f ca="1">IF('Income Replacement Calculations'!$CX$8&lt;0,E16+1)</f>
        <v>11</v>
      </c>
      <c r="G17" s="115">
        <f ca="1">IF(AND(Input!$B$72&gt;=$E17,Input!$F$28&gt;=$E17),$G16*(1+(Input!$D$28)),0)</f>
        <v>0</v>
      </c>
      <c r="H17" s="127"/>
      <c r="I17" s="104">
        <f t="shared" ca="1" si="1"/>
        <v>0</v>
      </c>
      <c r="J17" s="105"/>
      <c r="K17" s="115">
        <f ca="1">IF(AND(Input!$B$72&gt;=$E17,Input!$F$29&gt;=$E17),K16*(1+(Input!$D$29)),0)</f>
        <v>0</v>
      </c>
      <c r="L17" s="127"/>
      <c r="M17" s="104">
        <f t="shared" ca="1" si="2"/>
        <v>0</v>
      </c>
      <c r="N17" s="106"/>
      <c r="O17" s="115">
        <f ca="1">IF(AND(Input!$B$72&gt;=$E17,Input!$F$30&gt;=$E17),O16*(1+(Input!$D$30)),0)</f>
        <v>0</v>
      </c>
      <c r="P17" s="127"/>
      <c r="Q17" s="104">
        <f t="shared" ca="1" si="3"/>
        <v>0</v>
      </c>
      <c r="R17" s="10"/>
      <c r="S17" s="115">
        <f ca="1">IF(AND(Input!$B$72&gt;=$E17,Input!$F$31&gt;=$E17),S16*(1+(Input!$D$31)),0)</f>
        <v>0</v>
      </c>
      <c r="T17" s="127"/>
      <c r="U17" s="104">
        <f t="shared" ca="1" si="4"/>
        <v>0</v>
      </c>
      <c r="V17" s="10"/>
      <c r="W17" s="115">
        <f ca="1">IF(AND(Input!$B$72&gt;=$E17,Input!$F$32&gt;=$E17),W16*(1+(Input!$D$32)),0)</f>
        <v>0</v>
      </c>
      <c r="X17" s="127"/>
      <c r="Y17" s="104">
        <f t="shared" ca="1" si="5"/>
        <v>0</v>
      </c>
      <c r="Z17" s="10"/>
      <c r="AA17" s="115">
        <f ca="1">IF(AND(Input!$B$72&gt;=$E17,Input!$F$33&gt;=$E17),AA16*(1+(Input!$D$33)),0)</f>
        <v>0</v>
      </c>
      <c r="AB17" s="127"/>
      <c r="AC17" s="104">
        <f t="shared" ca="1" si="6"/>
        <v>0</v>
      </c>
      <c r="AD17" s="10"/>
      <c r="AE17" s="115">
        <f ca="1">IF(AND(Input!$B$72&gt;=$E17,Input!$F$34&gt;=$E17),AE16*(1+(Input!$D$34)),0)</f>
        <v>0</v>
      </c>
      <c r="AF17" s="127"/>
      <c r="AG17" s="104">
        <f t="shared" ca="1" si="7"/>
        <v>0</v>
      </c>
      <c r="AH17" s="10"/>
      <c r="AI17" s="111">
        <f t="shared" ca="1" si="8"/>
        <v>11</v>
      </c>
      <c r="AJ17" s="112">
        <f t="shared" si="9"/>
        <v>12</v>
      </c>
      <c r="AK17" s="113">
        <f t="shared" ca="1" si="10"/>
        <v>11</v>
      </c>
      <c r="AL17" s="114">
        <f t="shared" ca="1" si="11"/>
        <v>11</v>
      </c>
      <c r="AM17" s="10"/>
      <c r="AN17" s="116" t="str">
        <f t="shared" si="16"/>
        <v xml:space="preserve"> </v>
      </c>
      <c r="AO17" s="117">
        <f ca="1">IF(AND(Input!$B$72&gt;=$E17,Input!$F$35&gt;=$E17),AO16*(1+(Input!$D$35)),0)</f>
        <v>0</v>
      </c>
      <c r="AP17" s="127"/>
      <c r="AQ17" s="104">
        <f ca="1">IF(Input!$F$35&gt;=$E17,IF(ISBLANK(AP17),AO17,AP17),0)</f>
        <v>0</v>
      </c>
      <c r="AR17" s="10"/>
      <c r="AS17" s="116" t="str">
        <f t="shared" si="17"/>
        <v xml:space="preserve"> </v>
      </c>
      <c r="AT17" s="117">
        <f ca="1">IF(AND(Input!$B$72&gt;=$E17,Input!$F$36&gt;=$E17),AT16*(1+(Input!$D$36)),0)</f>
        <v>0</v>
      </c>
      <c r="AU17" s="127"/>
      <c r="AV17" s="104">
        <f ca="1">IF(Input!$F$36&gt;=$E17,IF(ISBLANK(AU17),AT17,AU17),0)</f>
        <v>0</v>
      </c>
      <c r="AW17" s="10"/>
      <c r="AX17" s="116" t="str">
        <f t="shared" si="18"/>
        <v xml:space="preserve"> </v>
      </c>
      <c r="AY17" s="117">
        <f ca="1">IF(AND(Input!$B$72&gt;=$E17,Input!$F$37&gt;=$E17),AY16*(1+(Input!$D$37)),0)</f>
        <v>0</v>
      </c>
      <c r="AZ17" s="127"/>
      <c r="BA17" s="104">
        <f ca="1">IF(Input!$F$37&gt;=$E17,IF(ISBLANK(AZ17),AY17,AZ17),0)</f>
        <v>0</v>
      </c>
      <c r="BB17" s="10"/>
      <c r="BC17" s="116" t="str">
        <f t="shared" si="19"/>
        <v xml:space="preserve"> </v>
      </c>
      <c r="BD17" s="117">
        <f ca="1">IF(AND(Input!$B$72&gt;=$E17,Input!$F$38&gt;=$E17),BD16*(1+(Input!$D$38)),0)</f>
        <v>0</v>
      </c>
      <c r="BE17" s="127"/>
      <c r="BF17" s="104">
        <f ca="1">IF(Input!$F$38&gt;=$E17,IF(ISBLANK(BE17),BD17,BE17),0)</f>
        <v>0</v>
      </c>
      <c r="BG17" s="10"/>
      <c r="BH17" s="116" t="str">
        <f t="shared" si="20"/>
        <v xml:space="preserve"> </v>
      </c>
      <c r="BI17" s="117">
        <f ca="1">IF(AND(Input!$B$72&gt;=$E17,Input!$F$39&gt;=$E17),BI16*(1+(Input!$D$39)),0)</f>
        <v>0</v>
      </c>
      <c r="BJ17" s="127"/>
      <c r="BK17" s="104">
        <f ca="1">IF(Input!$F$39&gt;=$E17,IF(ISBLANK(BJ17),BI17,BJ17),0)</f>
        <v>0</v>
      </c>
      <c r="BL17" s="10"/>
      <c r="BM17" s="116" t="str">
        <f t="shared" si="21"/>
        <v xml:space="preserve"> </v>
      </c>
      <c r="BN17" s="117">
        <f ca="1">IF(AND(Input!$B$72&gt;=$E17,Input!$F$40&gt;=$E17),BN16*(1+(Input!$D$40)),0)</f>
        <v>0</v>
      </c>
      <c r="BO17" s="127"/>
      <c r="BP17" s="104">
        <f ca="1">IF(Input!$F$40&gt;=$E17,IF(ISBLANK(BO17),BN17,BO17),0)</f>
        <v>0</v>
      </c>
      <c r="BR17" s="110">
        <f t="shared" ca="1" si="0"/>
        <v>0</v>
      </c>
      <c r="BT17" s="111">
        <f t="shared" ca="1" si="12"/>
        <v>11</v>
      </c>
      <c r="BU17" s="112">
        <f t="shared" si="13"/>
        <v>12</v>
      </c>
      <c r="BV17" s="113">
        <f t="shared" ca="1" si="14"/>
        <v>11</v>
      </c>
      <c r="BW17" s="114">
        <f t="shared" ca="1" si="15"/>
        <v>11</v>
      </c>
    </row>
    <row r="18" spans="2:75" ht="15" customHeight="1">
      <c r="B18" s="111">
        <f ca="1">IF('Income Replacement Calculations'!$CX$8&lt;0,B17+1)</f>
        <v>12</v>
      </c>
      <c r="C18" s="112">
        <f ca="1">IF('Income Replacement Calculations'!$CX$8&lt;0,C17+1)</f>
        <v>13</v>
      </c>
      <c r="D18" s="113">
        <f ca="1">IF('Income Replacement Calculations'!$CX$8&lt;0,D17+1)</f>
        <v>12</v>
      </c>
      <c r="E18" s="114">
        <f ca="1">IF('Income Replacement Calculations'!$CX$8&lt;0,E17+1)</f>
        <v>12</v>
      </c>
      <c r="G18" s="115">
        <f ca="1">IF(AND(Input!$B$72&gt;=$E18,Input!$F$28&gt;=$E18),$G17*(1+(Input!$D$28)),0)</f>
        <v>0</v>
      </c>
      <c r="H18" s="127"/>
      <c r="I18" s="104">
        <f t="shared" ca="1" si="1"/>
        <v>0</v>
      </c>
      <c r="J18" s="105"/>
      <c r="K18" s="115">
        <f ca="1">IF(AND(Input!$B$72&gt;=$E18,Input!$F$29&gt;=$E18),K17*(1+(Input!$D$29)),0)</f>
        <v>0</v>
      </c>
      <c r="L18" s="127"/>
      <c r="M18" s="104">
        <f t="shared" ca="1" si="2"/>
        <v>0</v>
      </c>
      <c r="N18" s="106"/>
      <c r="O18" s="115">
        <f ca="1">IF(AND(Input!$B$72&gt;=$E18,Input!$F$30&gt;=$E18),O17*(1+(Input!$D$30)),0)</f>
        <v>0</v>
      </c>
      <c r="P18" s="127"/>
      <c r="Q18" s="104">
        <f t="shared" ca="1" si="3"/>
        <v>0</v>
      </c>
      <c r="R18" s="10"/>
      <c r="S18" s="115">
        <f ca="1">IF(AND(Input!$B$72&gt;=$E18,Input!$F$31&gt;=$E18),S17*(1+(Input!$D$31)),0)</f>
        <v>0</v>
      </c>
      <c r="T18" s="127"/>
      <c r="U18" s="104">
        <f t="shared" ca="1" si="4"/>
        <v>0</v>
      </c>
      <c r="V18" s="10"/>
      <c r="W18" s="115">
        <f ca="1">IF(AND(Input!$B$72&gt;=$E18,Input!$F$32&gt;=$E18),W17*(1+(Input!$D$32)),0)</f>
        <v>0</v>
      </c>
      <c r="X18" s="127"/>
      <c r="Y18" s="104">
        <f t="shared" ca="1" si="5"/>
        <v>0</v>
      </c>
      <c r="Z18" s="10"/>
      <c r="AA18" s="115">
        <f ca="1">IF(AND(Input!$B$72&gt;=$E18,Input!$F$33&gt;=$E18),AA17*(1+(Input!$D$33)),0)</f>
        <v>0</v>
      </c>
      <c r="AB18" s="127"/>
      <c r="AC18" s="104">
        <f t="shared" ca="1" si="6"/>
        <v>0</v>
      </c>
      <c r="AD18" s="10"/>
      <c r="AE18" s="115">
        <f ca="1">IF(AND(Input!$B$72&gt;=$E18,Input!$F$34&gt;=$E18),AE17*(1+(Input!$D$34)),0)</f>
        <v>0</v>
      </c>
      <c r="AF18" s="127"/>
      <c r="AG18" s="104">
        <f t="shared" ca="1" si="7"/>
        <v>0</v>
      </c>
      <c r="AH18" s="10"/>
      <c r="AI18" s="111">
        <f t="shared" ca="1" si="8"/>
        <v>12</v>
      </c>
      <c r="AJ18" s="112">
        <f t="shared" si="9"/>
        <v>13</v>
      </c>
      <c r="AK18" s="113">
        <f t="shared" ca="1" si="10"/>
        <v>12</v>
      </c>
      <c r="AL18" s="114">
        <f t="shared" ca="1" si="11"/>
        <v>12</v>
      </c>
      <c r="AM18" s="10"/>
      <c r="AN18" s="116" t="str">
        <f t="shared" si="16"/>
        <v xml:space="preserve"> </v>
      </c>
      <c r="AO18" s="117">
        <f ca="1">IF(AND(Input!$B$72&gt;=$E18,Input!$F$35&gt;=$E18),AO17*(1+(Input!$D$35)),0)</f>
        <v>0</v>
      </c>
      <c r="AP18" s="127"/>
      <c r="AQ18" s="104">
        <f ca="1">IF(Input!$F$35&gt;=$E18,IF(ISBLANK(AP18),AO18,AP18),0)</f>
        <v>0</v>
      </c>
      <c r="AR18" s="10"/>
      <c r="AS18" s="116" t="str">
        <f t="shared" si="17"/>
        <v xml:space="preserve"> </v>
      </c>
      <c r="AT18" s="117">
        <f ca="1">IF(AND(Input!$B$72&gt;=$E18,Input!$F$36&gt;=$E18),AT17*(1+(Input!$D$36)),0)</f>
        <v>0</v>
      </c>
      <c r="AU18" s="127"/>
      <c r="AV18" s="104">
        <f ca="1">IF(Input!$F$36&gt;=$E18,IF(ISBLANK(AU18),AT18,AU18),0)</f>
        <v>0</v>
      </c>
      <c r="AW18" s="10"/>
      <c r="AX18" s="116" t="str">
        <f t="shared" si="18"/>
        <v xml:space="preserve"> </v>
      </c>
      <c r="AY18" s="117">
        <f ca="1">IF(AND(Input!$B$72&gt;=$E18,Input!$F$37&gt;=$E18),AY17*(1+(Input!$D$37)),0)</f>
        <v>0</v>
      </c>
      <c r="AZ18" s="127"/>
      <c r="BA18" s="104">
        <f ca="1">IF(Input!$F$37&gt;=$E18,IF(ISBLANK(AZ18),AY18,AZ18),0)</f>
        <v>0</v>
      </c>
      <c r="BB18" s="10"/>
      <c r="BC18" s="116" t="str">
        <f t="shared" si="19"/>
        <v xml:space="preserve"> </v>
      </c>
      <c r="BD18" s="117">
        <f ca="1">IF(AND(Input!$B$72&gt;=$E18,Input!$F$38&gt;=$E18),BD17*(1+(Input!$D$38)),0)</f>
        <v>0</v>
      </c>
      <c r="BE18" s="127"/>
      <c r="BF18" s="104">
        <f ca="1">IF(Input!$F$38&gt;=$E18,IF(ISBLANK(BE18),BD18,BE18),0)</f>
        <v>0</v>
      </c>
      <c r="BG18" s="10"/>
      <c r="BH18" s="116" t="str">
        <f t="shared" si="20"/>
        <v xml:space="preserve"> </v>
      </c>
      <c r="BI18" s="117">
        <f ca="1">IF(AND(Input!$B$72&gt;=$E18,Input!$F$39&gt;=$E18),BI17*(1+(Input!$D$39)),0)</f>
        <v>0</v>
      </c>
      <c r="BJ18" s="127"/>
      <c r="BK18" s="104">
        <f ca="1">IF(Input!$F$39&gt;=$E18,IF(ISBLANK(BJ18),BI18,BJ18),0)</f>
        <v>0</v>
      </c>
      <c r="BL18" s="10"/>
      <c r="BM18" s="116" t="str">
        <f t="shared" si="21"/>
        <v xml:space="preserve"> </v>
      </c>
      <c r="BN18" s="117">
        <f ca="1">IF(AND(Input!$B$72&gt;=$E18,Input!$F$40&gt;=$E18),BN17*(1+(Input!$D$40)),0)</f>
        <v>0</v>
      </c>
      <c r="BO18" s="127"/>
      <c r="BP18" s="104">
        <f ca="1">IF(Input!$F$40&gt;=$E18,IF(ISBLANK(BO18),BN18,BO18),0)</f>
        <v>0</v>
      </c>
      <c r="BR18" s="110">
        <f t="shared" ca="1" si="0"/>
        <v>0</v>
      </c>
      <c r="BT18" s="111">
        <f t="shared" ca="1" si="12"/>
        <v>12</v>
      </c>
      <c r="BU18" s="112">
        <f t="shared" si="13"/>
        <v>13</v>
      </c>
      <c r="BV18" s="113">
        <f t="shared" ca="1" si="14"/>
        <v>12</v>
      </c>
      <c r="BW18" s="114">
        <f t="shared" ca="1" si="15"/>
        <v>12</v>
      </c>
    </row>
    <row r="19" spans="2:75" ht="15" customHeight="1">
      <c r="B19" s="111">
        <f ca="1">IF('Income Replacement Calculations'!$CX$8&lt;0,B18+1)</f>
        <v>13</v>
      </c>
      <c r="C19" s="112">
        <f ca="1">IF('Income Replacement Calculations'!$CX$8&lt;0,C18+1)</f>
        <v>14</v>
      </c>
      <c r="D19" s="113">
        <f ca="1">IF('Income Replacement Calculations'!$CX$8&lt;0,D18+1)</f>
        <v>13</v>
      </c>
      <c r="E19" s="114">
        <f ca="1">IF('Income Replacement Calculations'!$CX$8&lt;0,E18+1)</f>
        <v>13</v>
      </c>
      <c r="G19" s="115">
        <f ca="1">IF(AND(Input!$B$72&gt;=$E19,Input!$F$28&gt;=$E19),$G18*(1+(Input!$D$28)),0)</f>
        <v>0</v>
      </c>
      <c r="H19" s="127"/>
      <c r="I19" s="104">
        <f t="shared" ca="1" si="1"/>
        <v>0</v>
      </c>
      <c r="J19" s="105"/>
      <c r="K19" s="115">
        <f ca="1">IF(AND(Input!$B$72&gt;=$E19,Input!$F$29&gt;=$E19),K18*(1+(Input!$D$29)),0)</f>
        <v>0</v>
      </c>
      <c r="L19" s="127"/>
      <c r="M19" s="104">
        <f t="shared" ca="1" si="2"/>
        <v>0</v>
      </c>
      <c r="N19" s="106"/>
      <c r="O19" s="115">
        <f ca="1">IF(AND(Input!$B$72&gt;=$E19,Input!$F$30&gt;=$E19),O18*(1+(Input!$D$30)),0)</f>
        <v>0</v>
      </c>
      <c r="P19" s="127"/>
      <c r="Q19" s="104">
        <f t="shared" ca="1" si="3"/>
        <v>0</v>
      </c>
      <c r="R19" s="10"/>
      <c r="S19" s="115">
        <f ca="1">IF(AND(Input!$B$72&gt;=$E19,Input!$F$31&gt;=$E19),S18*(1+(Input!$D$31)),0)</f>
        <v>0</v>
      </c>
      <c r="T19" s="127"/>
      <c r="U19" s="104">
        <f t="shared" ca="1" si="4"/>
        <v>0</v>
      </c>
      <c r="V19" s="10"/>
      <c r="W19" s="115">
        <f ca="1">IF(AND(Input!$B$72&gt;=$E19,Input!$F$32&gt;=$E19),W18*(1+(Input!$D$32)),0)</f>
        <v>0</v>
      </c>
      <c r="X19" s="127"/>
      <c r="Y19" s="104">
        <f t="shared" ca="1" si="5"/>
        <v>0</v>
      </c>
      <c r="Z19" s="10"/>
      <c r="AA19" s="115">
        <f ca="1">IF(AND(Input!$B$72&gt;=$E19,Input!$F$33&gt;=$E19),AA18*(1+(Input!$D$33)),0)</f>
        <v>0</v>
      </c>
      <c r="AB19" s="127"/>
      <c r="AC19" s="104">
        <f t="shared" ca="1" si="6"/>
        <v>0</v>
      </c>
      <c r="AD19" s="10"/>
      <c r="AE19" s="115">
        <f ca="1">IF(AND(Input!$B$72&gt;=$E19,Input!$F$34&gt;=$E19),AE18*(1+(Input!$D$34)),0)</f>
        <v>0</v>
      </c>
      <c r="AF19" s="127"/>
      <c r="AG19" s="104">
        <f t="shared" ca="1" si="7"/>
        <v>0</v>
      </c>
      <c r="AH19" s="10"/>
      <c r="AI19" s="111">
        <f t="shared" ca="1" si="8"/>
        <v>13</v>
      </c>
      <c r="AJ19" s="112">
        <f t="shared" si="9"/>
        <v>14</v>
      </c>
      <c r="AK19" s="113">
        <f t="shared" ca="1" si="10"/>
        <v>13</v>
      </c>
      <c r="AL19" s="114">
        <f t="shared" ca="1" si="11"/>
        <v>13</v>
      </c>
      <c r="AM19" s="10"/>
      <c r="AN19" s="116" t="str">
        <f t="shared" si="16"/>
        <v xml:space="preserve"> </v>
      </c>
      <c r="AO19" s="117">
        <f ca="1">IF(AND(Input!$B$72&gt;=$E19,Input!$F$35&gt;=$E19),AO18*(1+(Input!$D$35)),0)</f>
        <v>0</v>
      </c>
      <c r="AP19" s="127"/>
      <c r="AQ19" s="104">
        <f ca="1">IF(Input!$F$35&gt;=$E19,IF(ISBLANK(AP19),AO19,AP19),0)</f>
        <v>0</v>
      </c>
      <c r="AR19" s="10"/>
      <c r="AS19" s="116" t="str">
        <f t="shared" si="17"/>
        <v xml:space="preserve"> </v>
      </c>
      <c r="AT19" s="117">
        <f ca="1">IF(AND(Input!$B$72&gt;=$E19,Input!$F$36&gt;=$E19),AT18*(1+(Input!$D$36)),0)</f>
        <v>0</v>
      </c>
      <c r="AU19" s="127"/>
      <c r="AV19" s="104">
        <f ca="1">IF(Input!$F$36&gt;=$E19,IF(ISBLANK(AU19),AT19,AU19),0)</f>
        <v>0</v>
      </c>
      <c r="AW19" s="10"/>
      <c r="AX19" s="116" t="str">
        <f t="shared" si="18"/>
        <v xml:space="preserve"> </v>
      </c>
      <c r="AY19" s="117">
        <f ca="1">IF(AND(Input!$B$72&gt;=$E19,Input!$F$37&gt;=$E19),AY18*(1+(Input!$D$37)),0)</f>
        <v>0</v>
      </c>
      <c r="AZ19" s="127"/>
      <c r="BA19" s="104">
        <f ca="1">IF(Input!$F$37&gt;=$E19,IF(ISBLANK(AZ19),AY19,AZ19),0)</f>
        <v>0</v>
      </c>
      <c r="BB19" s="10"/>
      <c r="BC19" s="116" t="str">
        <f t="shared" si="19"/>
        <v xml:space="preserve"> </v>
      </c>
      <c r="BD19" s="117">
        <f ca="1">IF(AND(Input!$B$72&gt;=$E19,Input!$F$38&gt;=$E19),BD18*(1+(Input!$D$38)),0)</f>
        <v>0</v>
      </c>
      <c r="BE19" s="127"/>
      <c r="BF19" s="104">
        <f ca="1">IF(Input!$F$38&gt;=$E19,IF(ISBLANK(BE19),BD19,BE19),0)</f>
        <v>0</v>
      </c>
      <c r="BG19" s="10"/>
      <c r="BH19" s="116" t="str">
        <f t="shared" si="20"/>
        <v xml:space="preserve"> </v>
      </c>
      <c r="BI19" s="117">
        <f ca="1">IF(AND(Input!$B$72&gt;=$E19,Input!$F$39&gt;=$E19),BI18*(1+(Input!$D$39)),0)</f>
        <v>0</v>
      </c>
      <c r="BJ19" s="127"/>
      <c r="BK19" s="104">
        <f ca="1">IF(Input!$F$39&gt;=$E19,IF(ISBLANK(BJ19),BI19,BJ19),0)</f>
        <v>0</v>
      </c>
      <c r="BL19" s="10"/>
      <c r="BM19" s="116" t="str">
        <f t="shared" si="21"/>
        <v xml:space="preserve"> </v>
      </c>
      <c r="BN19" s="117">
        <f ca="1">IF(AND(Input!$B$72&gt;=$E19,Input!$F$40&gt;=$E19),BN18*(1+(Input!$D$40)),0)</f>
        <v>0</v>
      </c>
      <c r="BO19" s="127"/>
      <c r="BP19" s="104">
        <f ca="1">IF(Input!$F$40&gt;=$E19,IF(ISBLANK(BO19),BN19,BO19),0)</f>
        <v>0</v>
      </c>
      <c r="BR19" s="110">
        <f t="shared" ca="1" si="0"/>
        <v>0</v>
      </c>
      <c r="BT19" s="111">
        <f t="shared" ca="1" si="12"/>
        <v>13</v>
      </c>
      <c r="BU19" s="112">
        <f t="shared" si="13"/>
        <v>14</v>
      </c>
      <c r="BV19" s="113">
        <f t="shared" ca="1" si="14"/>
        <v>13</v>
      </c>
      <c r="BW19" s="114">
        <f t="shared" ca="1" si="15"/>
        <v>13</v>
      </c>
    </row>
    <row r="20" spans="2:75" ht="15" customHeight="1">
      <c r="B20" s="111">
        <f ca="1">IF('Income Replacement Calculations'!$CX$8&lt;0,B19+1)</f>
        <v>14</v>
      </c>
      <c r="C20" s="112">
        <f ca="1">IF('Income Replacement Calculations'!$CX$8&lt;0,C19+1)</f>
        <v>15</v>
      </c>
      <c r="D20" s="113">
        <f ca="1">IF('Income Replacement Calculations'!$CX$8&lt;0,D19+1)</f>
        <v>14</v>
      </c>
      <c r="E20" s="114">
        <f ca="1">IF('Income Replacement Calculations'!$CX$8&lt;0,E19+1)</f>
        <v>14</v>
      </c>
      <c r="G20" s="115">
        <f ca="1">IF(AND(Input!$B$72&gt;=$E20,Input!$F$28&gt;=$E20),$G19*(1+(Input!$D$28)),0)</f>
        <v>0</v>
      </c>
      <c r="H20" s="127"/>
      <c r="I20" s="104">
        <f t="shared" ca="1" si="1"/>
        <v>0</v>
      </c>
      <c r="J20" s="105"/>
      <c r="K20" s="115">
        <f ca="1">IF(AND(Input!$B$72&gt;=$E20,Input!$F$29&gt;=$E20),K19*(1+(Input!$D$29)),0)</f>
        <v>0</v>
      </c>
      <c r="L20" s="127"/>
      <c r="M20" s="104">
        <f t="shared" ca="1" si="2"/>
        <v>0</v>
      </c>
      <c r="N20" s="106"/>
      <c r="O20" s="115">
        <f ca="1">IF(AND(Input!$B$72&gt;=$E20,Input!$F$30&gt;=$E20),O19*(1+(Input!$D$30)),0)</f>
        <v>0</v>
      </c>
      <c r="P20" s="127"/>
      <c r="Q20" s="104">
        <f t="shared" ca="1" si="3"/>
        <v>0</v>
      </c>
      <c r="R20" s="10"/>
      <c r="S20" s="115">
        <f ca="1">IF(AND(Input!$B$72&gt;=$E20,Input!$F$31&gt;=$E20),S19*(1+(Input!$D$31)),0)</f>
        <v>0</v>
      </c>
      <c r="T20" s="127"/>
      <c r="U20" s="104">
        <f t="shared" ca="1" si="4"/>
        <v>0</v>
      </c>
      <c r="V20" s="10"/>
      <c r="W20" s="115">
        <f ca="1">IF(AND(Input!$B$72&gt;=$E20,Input!$F$32&gt;=$E20),W19*(1+(Input!$D$32)),0)</f>
        <v>0</v>
      </c>
      <c r="X20" s="127"/>
      <c r="Y20" s="104">
        <f t="shared" ca="1" si="5"/>
        <v>0</v>
      </c>
      <c r="Z20" s="10"/>
      <c r="AA20" s="115">
        <f ca="1">IF(AND(Input!$B$72&gt;=$E20,Input!$F$33&gt;=$E20),AA19*(1+(Input!$D$33)),0)</f>
        <v>0</v>
      </c>
      <c r="AB20" s="127"/>
      <c r="AC20" s="104">
        <f t="shared" ca="1" si="6"/>
        <v>0</v>
      </c>
      <c r="AD20" s="10"/>
      <c r="AE20" s="115">
        <f ca="1">IF(AND(Input!$B$72&gt;=$E20,Input!$F$34&gt;=$E20),AE19*(1+(Input!$D$34)),0)</f>
        <v>0</v>
      </c>
      <c r="AF20" s="127"/>
      <c r="AG20" s="104">
        <f t="shared" ca="1" si="7"/>
        <v>0</v>
      </c>
      <c r="AH20" s="10"/>
      <c r="AI20" s="111">
        <f t="shared" ca="1" si="8"/>
        <v>14</v>
      </c>
      <c r="AJ20" s="112">
        <f t="shared" si="9"/>
        <v>15</v>
      </c>
      <c r="AK20" s="113">
        <f t="shared" ca="1" si="10"/>
        <v>14</v>
      </c>
      <c r="AL20" s="114">
        <f t="shared" ca="1" si="11"/>
        <v>14</v>
      </c>
      <c r="AM20" s="10"/>
      <c r="AN20" s="116" t="str">
        <f t="shared" si="16"/>
        <v xml:space="preserve"> </v>
      </c>
      <c r="AO20" s="117">
        <f ca="1">IF(AND(Input!$B$72&gt;=$E20,Input!$F$35&gt;=$E20),AO19*(1+(Input!$D$35)),0)</f>
        <v>0</v>
      </c>
      <c r="AP20" s="127"/>
      <c r="AQ20" s="104">
        <f ca="1">IF(Input!$F$35&gt;=$E20,IF(ISBLANK(AP20),AO20,AP20),0)</f>
        <v>0</v>
      </c>
      <c r="AR20" s="10"/>
      <c r="AS20" s="116" t="str">
        <f t="shared" si="17"/>
        <v xml:space="preserve"> </v>
      </c>
      <c r="AT20" s="117">
        <f ca="1">IF(AND(Input!$B$72&gt;=$E20,Input!$F$36&gt;=$E20),AT19*(1+(Input!$D$36)),0)</f>
        <v>0</v>
      </c>
      <c r="AU20" s="127"/>
      <c r="AV20" s="104">
        <f ca="1">IF(Input!$F$36&gt;=$E20,IF(ISBLANK(AU20),AT20,AU20),0)</f>
        <v>0</v>
      </c>
      <c r="AW20" s="10"/>
      <c r="AX20" s="116" t="str">
        <f t="shared" si="18"/>
        <v xml:space="preserve"> </v>
      </c>
      <c r="AY20" s="117">
        <f ca="1">IF(AND(Input!$B$72&gt;=$E20,Input!$F$37&gt;=$E20),AY19*(1+(Input!$D$37)),0)</f>
        <v>0</v>
      </c>
      <c r="AZ20" s="127"/>
      <c r="BA20" s="104">
        <f ca="1">IF(Input!$F$37&gt;=$E20,IF(ISBLANK(AZ20),AY20,AZ20),0)</f>
        <v>0</v>
      </c>
      <c r="BB20" s="10"/>
      <c r="BC20" s="116" t="str">
        <f t="shared" si="19"/>
        <v xml:space="preserve"> </v>
      </c>
      <c r="BD20" s="117">
        <f ca="1">IF(AND(Input!$B$72&gt;=$E20,Input!$F$38&gt;=$E20),BD19*(1+(Input!$D$38)),0)</f>
        <v>0</v>
      </c>
      <c r="BE20" s="127"/>
      <c r="BF20" s="104">
        <f ca="1">IF(Input!$F$38&gt;=$E20,IF(ISBLANK(BE20),BD20,BE20),0)</f>
        <v>0</v>
      </c>
      <c r="BG20" s="10"/>
      <c r="BH20" s="116" t="str">
        <f t="shared" si="20"/>
        <v xml:space="preserve"> </v>
      </c>
      <c r="BI20" s="117">
        <f ca="1">IF(AND(Input!$B$72&gt;=$E20,Input!$F$39&gt;=$E20),BI19*(1+(Input!$D$39)),0)</f>
        <v>0</v>
      </c>
      <c r="BJ20" s="127"/>
      <c r="BK20" s="104">
        <f ca="1">IF(Input!$F$39&gt;=$E20,IF(ISBLANK(BJ20),BI20,BJ20),0)</f>
        <v>0</v>
      </c>
      <c r="BL20" s="10"/>
      <c r="BM20" s="116" t="str">
        <f t="shared" si="21"/>
        <v xml:space="preserve"> </v>
      </c>
      <c r="BN20" s="117">
        <f ca="1">IF(AND(Input!$B$72&gt;=$E20,Input!$F$40&gt;=$E20),BN19*(1+(Input!$D$40)),0)</f>
        <v>0</v>
      </c>
      <c r="BO20" s="127"/>
      <c r="BP20" s="104">
        <f ca="1">IF(Input!$F$40&gt;=$E20,IF(ISBLANK(BO20),BN20,BO20),0)</f>
        <v>0</v>
      </c>
      <c r="BR20" s="110">
        <f t="shared" ca="1" si="0"/>
        <v>0</v>
      </c>
      <c r="BT20" s="111">
        <f t="shared" ca="1" si="12"/>
        <v>14</v>
      </c>
      <c r="BU20" s="112">
        <f t="shared" si="13"/>
        <v>15</v>
      </c>
      <c r="BV20" s="113">
        <f t="shared" ca="1" si="14"/>
        <v>14</v>
      </c>
      <c r="BW20" s="114">
        <f t="shared" ca="1" si="15"/>
        <v>14</v>
      </c>
    </row>
    <row r="21" spans="2:75" ht="15" customHeight="1">
      <c r="B21" s="111">
        <f ca="1">IF('Income Replacement Calculations'!$CX$8&lt;0,B20+1)</f>
        <v>15</v>
      </c>
      <c r="C21" s="112">
        <f ca="1">IF('Income Replacement Calculations'!$CX$8&lt;0,C20+1)</f>
        <v>16</v>
      </c>
      <c r="D21" s="113">
        <f ca="1">IF('Income Replacement Calculations'!$CX$8&lt;0,D20+1)</f>
        <v>15</v>
      </c>
      <c r="E21" s="114">
        <f ca="1">IF('Income Replacement Calculations'!$CX$8&lt;0,E20+1)</f>
        <v>15</v>
      </c>
      <c r="G21" s="115">
        <f ca="1">IF(AND(Input!$B$72&gt;=$E21,Input!$F$28&gt;=$E21),$G20*(1+(Input!$D$28)),0)</f>
        <v>0</v>
      </c>
      <c r="H21" s="127"/>
      <c r="I21" s="104">
        <f t="shared" ca="1" si="1"/>
        <v>0</v>
      </c>
      <c r="J21" s="105"/>
      <c r="K21" s="115">
        <f ca="1">IF(AND(Input!$B$72&gt;=$E21,Input!$F$29&gt;=$E21),K20*(1+(Input!$D$29)),0)</f>
        <v>0</v>
      </c>
      <c r="L21" s="127"/>
      <c r="M21" s="104">
        <f t="shared" ca="1" si="2"/>
        <v>0</v>
      </c>
      <c r="N21" s="106"/>
      <c r="O21" s="115">
        <f ca="1">IF(AND(Input!$B$72&gt;=$E21,Input!$F$30&gt;=$E21),O20*(1+(Input!$D$30)),0)</f>
        <v>0</v>
      </c>
      <c r="P21" s="127"/>
      <c r="Q21" s="104">
        <f t="shared" ca="1" si="3"/>
        <v>0</v>
      </c>
      <c r="R21" s="10"/>
      <c r="S21" s="115">
        <f ca="1">IF(AND(Input!$B$72&gt;=$E21,Input!$F$31&gt;=$E21),S20*(1+(Input!$D$31)),0)</f>
        <v>0</v>
      </c>
      <c r="T21" s="127"/>
      <c r="U21" s="104">
        <f t="shared" ca="1" si="4"/>
        <v>0</v>
      </c>
      <c r="V21" s="10"/>
      <c r="W21" s="115">
        <f ca="1">IF(AND(Input!$B$72&gt;=$E21,Input!$F$32&gt;=$E21),W20*(1+(Input!$D$32)),0)</f>
        <v>0</v>
      </c>
      <c r="X21" s="127"/>
      <c r="Y21" s="104">
        <f t="shared" ca="1" si="5"/>
        <v>0</v>
      </c>
      <c r="Z21" s="10"/>
      <c r="AA21" s="115">
        <f ca="1">IF(AND(Input!$B$72&gt;=$E21,Input!$F$33&gt;=$E21),AA20*(1+(Input!$D$33)),0)</f>
        <v>0</v>
      </c>
      <c r="AB21" s="127"/>
      <c r="AC21" s="104">
        <f t="shared" ca="1" si="6"/>
        <v>0</v>
      </c>
      <c r="AD21" s="10"/>
      <c r="AE21" s="115">
        <f ca="1">IF(AND(Input!$B$72&gt;=$E21,Input!$F$34&gt;=$E21),AE20*(1+(Input!$D$34)),0)</f>
        <v>0</v>
      </c>
      <c r="AF21" s="127"/>
      <c r="AG21" s="104">
        <f t="shared" ca="1" si="7"/>
        <v>0</v>
      </c>
      <c r="AH21" s="10"/>
      <c r="AI21" s="111">
        <f t="shared" ca="1" si="8"/>
        <v>15</v>
      </c>
      <c r="AJ21" s="112">
        <f t="shared" si="9"/>
        <v>16</v>
      </c>
      <c r="AK21" s="113">
        <f t="shared" ca="1" si="10"/>
        <v>15</v>
      </c>
      <c r="AL21" s="114">
        <f t="shared" ca="1" si="11"/>
        <v>15</v>
      </c>
      <c r="AM21" s="10"/>
      <c r="AN21" s="116" t="str">
        <f t="shared" si="16"/>
        <v xml:space="preserve"> </v>
      </c>
      <c r="AO21" s="117">
        <f ca="1">IF(AND(Input!$B$72&gt;=$E21,Input!$F$35&gt;=$E21),AO20*(1+(Input!$D$35)),0)</f>
        <v>0</v>
      </c>
      <c r="AP21" s="127"/>
      <c r="AQ21" s="104">
        <f ca="1">IF(Input!$F$35&gt;=$E21,IF(ISBLANK(AP21),AO21,AP21),0)</f>
        <v>0</v>
      </c>
      <c r="AR21" s="10"/>
      <c r="AS21" s="116" t="str">
        <f t="shared" si="17"/>
        <v xml:space="preserve"> </v>
      </c>
      <c r="AT21" s="117">
        <f ca="1">IF(AND(Input!$B$72&gt;=$E21,Input!$F$36&gt;=$E21),AT20*(1+(Input!$D$36)),0)</f>
        <v>0</v>
      </c>
      <c r="AU21" s="127"/>
      <c r="AV21" s="104">
        <f ca="1">IF(Input!$F$36&gt;=$E21,IF(ISBLANK(AU21),AT21,AU21),0)</f>
        <v>0</v>
      </c>
      <c r="AW21" s="10"/>
      <c r="AX21" s="116" t="str">
        <f t="shared" si="18"/>
        <v xml:space="preserve"> </v>
      </c>
      <c r="AY21" s="117">
        <f ca="1">IF(AND(Input!$B$72&gt;=$E21,Input!$F$37&gt;=$E21),AY20*(1+(Input!$D$37)),0)</f>
        <v>0</v>
      </c>
      <c r="AZ21" s="127"/>
      <c r="BA21" s="104">
        <f ca="1">IF(Input!$F$37&gt;=$E21,IF(ISBLANK(AZ21),AY21,AZ21),0)</f>
        <v>0</v>
      </c>
      <c r="BB21" s="10"/>
      <c r="BC21" s="116" t="str">
        <f t="shared" si="19"/>
        <v xml:space="preserve"> </v>
      </c>
      <c r="BD21" s="117">
        <f ca="1">IF(AND(Input!$B$72&gt;=$E21,Input!$F$38&gt;=$E21),BD20*(1+(Input!$D$38)),0)</f>
        <v>0</v>
      </c>
      <c r="BE21" s="127"/>
      <c r="BF21" s="104">
        <f ca="1">IF(Input!$F$38&gt;=$E21,IF(ISBLANK(BE21),BD21,BE21),0)</f>
        <v>0</v>
      </c>
      <c r="BG21" s="10"/>
      <c r="BH21" s="116" t="str">
        <f t="shared" si="20"/>
        <v xml:space="preserve"> </v>
      </c>
      <c r="BI21" s="117">
        <f ca="1">IF(AND(Input!$B$72&gt;=$E21,Input!$F$39&gt;=$E21),BI20*(1+(Input!$D$39)),0)</f>
        <v>0</v>
      </c>
      <c r="BJ21" s="127"/>
      <c r="BK21" s="104">
        <f ca="1">IF(Input!$F$39&gt;=$E21,IF(ISBLANK(BJ21),BI21,BJ21),0)</f>
        <v>0</v>
      </c>
      <c r="BL21" s="10"/>
      <c r="BM21" s="116" t="str">
        <f t="shared" si="21"/>
        <v xml:space="preserve"> </v>
      </c>
      <c r="BN21" s="117">
        <f ca="1">IF(AND(Input!$B$72&gt;=$E21,Input!$F$40&gt;=$E21),BN20*(1+(Input!$D$40)),0)</f>
        <v>0</v>
      </c>
      <c r="BO21" s="127"/>
      <c r="BP21" s="104">
        <f ca="1">IF(Input!$F$40&gt;=$E21,IF(ISBLANK(BO21),BN21,BO21),0)</f>
        <v>0</v>
      </c>
      <c r="BR21" s="110">
        <f t="shared" ca="1" si="0"/>
        <v>0</v>
      </c>
      <c r="BT21" s="111">
        <f t="shared" ca="1" si="12"/>
        <v>15</v>
      </c>
      <c r="BU21" s="112">
        <f t="shared" si="13"/>
        <v>16</v>
      </c>
      <c r="BV21" s="113">
        <f t="shared" ca="1" si="14"/>
        <v>15</v>
      </c>
      <c r="BW21" s="114">
        <f t="shared" ca="1" si="15"/>
        <v>15</v>
      </c>
    </row>
    <row r="22" spans="2:75" ht="15" customHeight="1">
      <c r="B22" s="111">
        <f ca="1">IF('Income Replacement Calculations'!$CX$8&lt;0,B21+1)</f>
        <v>16</v>
      </c>
      <c r="C22" s="112">
        <f ca="1">IF('Income Replacement Calculations'!$CX$8&lt;0,C21+1)</f>
        <v>17</v>
      </c>
      <c r="D22" s="113">
        <f ca="1">IF('Income Replacement Calculations'!$CX$8&lt;0,D21+1)</f>
        <v>16</v>
      </c>
      <c r="E22" s="114">
        <f ca="1">IF('Income Replacement Calculations'!$CX$8&lt;0,E21+1)</f>
        <v>16</v>
      </c>
      <c r="G22" s="115">
        <f ca="1">IF(AND(Input!$B$72&gt;=$E22,Input!$F$28&gt;=$E22),$G21*(1+(Input!$D$28)),0)</f>
        <v>0</v>
      </c>
      <c r="H22" s="127"/>
      <c r="I22" s="104">
        <f t="shared" ca="1" si="1"/>
        <v>0</v>
      </c>
      <c r="J22" s="105"/>
      <c r="K22" s="115">
        <f ca="1">IF(AND(Input!$B$72&gt;=$E22,Input!$F$29&gt;=$E22),K21*(1+(Input!$D$29)),0)</f>
        <v>0</v>
      </c>
      <c r="L22" s="127"/>
      <c r="M22" s="104">
        <f t="shared" ca="1" si="2"/>
        <v>0</v>
      </c>
      <c r="N22" s="106"/>
      <c r="O22" s="115">
        <f ca="1">IF(AND(Input!$B$72&gt;=$E22,Input!$F$30&gt;=$E22),O21*(1+(Input!$D$30)),0)</f>
        <v>0</v>
      </c>
      <c r="P22" s="127"/>
      <c r="Q22" s="104">
        <f t="shared" ca="1" si="3"/>
        <v>0</v>
      </c>
      <c r="R22" s="10"/>
      <c r="S22" s="115">
        <f ca="1">IF(AND(Input!$B$72&gt;=$E22,Input!$F$31&gt;=$E22),S21*(1+(Input!$D$31)),0)</f>
        <v>0</v>
      </c>
      <c r="T22" s="127"/>
      <c r="U22" s="104">
        <f t="shared" ca="1" si="4"/>
        <v>0</v>
      </c>
      <c r="V22" s="10"/>
      <c r="W22" s="115">
        <f ca="1">IF(AND(Input!$B$72&gt;=$E22,Input!$F$32&gt;=$E22),W21*(1+(Input!$D$32)),0)</f>
        <v>0</v>
      </c>
      <c r="X22" s="127"/>
      <c r="Y22" s="104">
        <f t="shared" ca="1" si="5"/>
        <v>0</v>
      </c>
      <c r="Z22" s="10"/>
      <c r="AA22" s="115">
        <f ca="1">IF(AND(Input!$B$72&gt;=$E22,Input!$F$33&gt;=$E22),AA21*(1+(Input!$D$33)),0)</f>
        <v>0</v>
      </c>
      <c r="AB22" s="127"/>
      <c r="AC22" s="104">
        <f t="shared" ca="1" si="6"/>
        <v>0</v>
      </c>
      <c r="AD22" s="10"/>
      <c r="AE22" s="115">
        <f ca="1">IF(AND(Input!$B$72&gt;=$E22,Input!$F$34&gt;=$E22),AE21*(1+(Input!$D$34)),0)</f>
        <v>0</v>
      </c>
      <c r="AF22" s="127"/>
      <c r="AG22" s="104">
        <f t="shared" ca="1" si="7"/>
        <v>0</v>
      </c>
      <c r="AH22" s="10"/>
      <c r="AI22" s="111">
        <f t="shared" ca="1" si="8"/>
        <v>16</v>
      </c>
      <c r="AJ22" s="112">
        <f t="shared" si="9"/>
        <v>17</v>
      </c>
      <c r="AK22" s="113">
        <f t="shared" ca="1" si="10"/>
        <v>16</v>
      </c>
      <c r="AL22" s="114">
        <f t="shared" ca="1" si="11"/>
        <v>16</v>
      </c>
      <c r="AM22" s="10"/>
      <c r="AN22" s="116" t="str">
        <f t="shared" si="16"/>
        <v xml:space="preserve"> </v>
      </c>
      <c r="AO22" s="117">
        <f ca="1">IF(AND(Input!$B$72&gt;=$E22,Input!$F$35&gt;=$E22),AO21*(1+(Input!$D$35)),0)</f>
        <v>0</v>
      </c>
      <c r="AP22" s="127"/>
      <c r="AQ22" s="104">
        <f ca="1">IF(Input!$F$35&gt;=$E22,IF(ISBLANK(AP22),AO22,AP22),0)</f>
        <v>0</v>
      </c>
      <c r="AR22" s="10"/>
      <c r="AS22" s="116" t="str">
        <f t="shared" si="17"/>
        <v xml:space="preserve"> </v>
      </c>
      <c r="AT22" s="117">
        <f ca="1">IF(AND(Input!$B$72&gt;=$E22,Input!$F$36&gt;=$E22),AT21*(1+(Input!$D$36)),0)</f>
        <v>0</v>
      </c>
      <c r="AU22" s="127"/>
      <c r="AV22" s="104">
        <f ca="1">IF(Input!$F$36&gt;=$E22,IF(ISBLANK(AU22),AT22,AU22),0)</f>
        <v>0</v>
      </c>
      <c r="AW22" s="10"/>
      <c r="AX22" s="116" t="str">
        <f t="shared" si="18"/>
        <v xml:space="preserve"> </v>
      </c>
      <c r="AY22" s="117">
        <f ca="1">IF(AND(Input!$B$72&gt;=$E22,Input!$F$37&gt;=$E22),AY21*(1+(Input!$D$37)),0)</f>
        <v>0</v>
      </c>
      <c r="AZ22" s="127"/>
      <c r="BA22" s="104">
        <f ca="1">IF(Input!$F$37&gt;=$E22,IF(ISBLANK(AZ22),AY22,AZ22),0)</f>
        <v>0</v>
      </c>
      <c r="BB22" s="10"/>
      <c r="BC22" s="116" t="str">
        <f t="shared" si="19"/>
        <v xml:space="preserve"> </v>
      </c>
      <c r="BD22" s="117">
        <f ca="1">IF(AND(Input!$B$72&gt;=$E22,Input!$F$38&gt;=$E22),BD21*(1+(Input!$D$38)),0)</f>
        <v>0</v>
      </c>
      <c r="BE22" s="127"/>
      <c r="BF22" s="104">
        <f ca="1">IF(Input!$F$38&gt;=$E22,IF(ISBLANK(BE22),BD22,BE22),0)</f>
        <v>0</v>
      </c>
      <c r="BG22" s="10"/>
      <c r="BH22" s="116" t="str">
        <f t="shared" si="20"/>
        <v xml:space="preserve"> </v>
      </c>
      <c r="BI22" s="117">
        <f ca="1">IF(AND(Input!$B$72&gt;=$E22,Input!$F$39&gt;=$E22),BI21*(1+(Input!$D$39)),0)</f>
        <v>0</v>
      </c>
      <c r="BJ22" s="127"/>
      <c r="BK22" s="104">
        <f ca="1">IF(Input!$F$39&gt;=$E22,IF(ISBLANK(BJ22),BI22,BJ22),0)</f>
        <v>0</v>
      </c>
      <c r="BL22" s="10"/>
      <c r="BM22" s="116" t="str">
        <f t="shared" si="21"/>
        <v xml:space="preserve"> </v>
      </c>
      <c r="BN22" s="117">
        <f ca="1">IF(AND(Input!$B$72&gt;=$E22,Input!$F$40&gt;=$E22),BN21*(1+(Input!$D$40)),0)</f>
        <v>0</v>
      </c>
      <c r="BO22" s="127"/>
      <c r="BP22" s="104">
        <f ca="1">IF(Input!$F$40&gt;=$E22,IF(ISBLANK(BO22),BN22,BO22),0)</f>
        <v>0</v>
      </c>
      <c r="BR22" s="110">
        <f t="shared" ca="1" si="0"/>
        <v>0</v>
      </c>
      <c r="BT22" s="111">
        <f t="shared" ca="1" si="12"/>
        <v>16</v>
      </c>
      <c r="BU22" s="112">
        <f t="shared" si="13"/>
        <v>17</v>
      </c>
      <c r="BV22" s="113">
        <f t="shared" ca="1" si="14"/>
        <v>16</v>
      </c>
      <c r="BW22" s="114">
        <f t="shared" ca="1" si="15"/>
        <v>16</v>
      </c>
    </row>
    <row r="23" spans="2:75" ht="15" customHeight="1">
      <c r="B23" s="111">
        <f ca="1">IF('Income Replacement Calculations'!$CX$8&lt;0,B22+1)</f>
        <v>17</v>
      </c>
      <c r="C23" s="112">
        <f ca="1">IF('Income Replacement Calculations'!$CX$8&lt;0,C22+1)</f>
        <v>18</v>
      </c>
      <c r="D23" s="113">
        <f ca="1">IF('Income Replacement Calculations'!$CX$8&lt;0,D22+1)</f>
        <v>17</v>
      </c>
      <c r="E23" s="114">
        <f ca="1">IF('Income Replacement Calculations'!$CX$8&lt;0,E22+1)</f>
        <v>17</v>
      </c>
      <c r="G23" s="115">
        <f ca="1">IF(AND(Input!$B$72&gt;=$E23,Input!$F$28&gt;=$E23),$G22*(1+(Input!$D$28)),0)</f>
        <v>0</v>
      </c>
      <c r="H23" s="127"/>
      <c r="I23" s="104">
        <f t="shared" ca="1" si="1"/>
        <v>0</v>
      </c>
      <c r="J23" s="105"/>
      <c r="K23" s="115">
        <f ca="1">IF(AND(Input!$B$72&gt;=$E23,Input!$F$29&gt;=$E23),K22*(1+(Input!$D$29)),0)</f>
        <v>0</v>
      </c>
      <c r="L23" s="127"/>
      <c r="M23" s="104">
        <f t="shared" ca="1" si="2"/>
        <v>0</v>
      </c>
      <c r="N23" s="106"/>
      <c r="O23" s="115">
        <f ca="1">IF(AND(Input!$B$72&gt;=$E23,Input!$F$30&gt;=$E23),O22*(1+(Input!$D$30)),0)</f>
        <v>0</v>
      </c>
      <c r="P23" s="127"/>
      <c r="Q23" s="104">
        <f t="shared" ca="1" si="3"/>
        <v>0</v>
      </c>
      <c r="R23" s="10"/>
      <c r="S23" s="115">
        <f ca="1">IF(AND(Input!$B$72&gt;=$E23,Input!$F$31&gt;=$E23),S22*(1+(Input!$D$31)),0)</f>
        <v>0</v>
      </c>
      <c r="T23" s="127"/>
      <c r="U23" s="104">
        <f t="shared" ca="1" si="4"/>
        <v>0</v>
      </c>
      <c r="V23" s="10"/>
      <c r="W23" s="115">
        <f ca="1">IF(AND(Input!$B$72&gt;=$E23,Input!$F$32&gt;=$E23),W22*(1+(Input!$D$32)),0)</f>
        <v>0</v>
      </c>
      <c r="X23" s="127"/>
      <c r="Y23" s="104">
        <f t="shared" ca="1" si="5"/>
        <v>0</v>
      </c>
      <c r="Z23" s="10"/>
      <c r="AA23" s="115">
        <f ca="1">IF(AND(Input!$B$72&gt;=$E23,Input!$F$33&gt;=$E23),AA22*(1+(Input!$D$33)),0)</f>
        <v>0</v>
      </c>
      <c r="AB23" s="127"/>
      <c r="AC23" s="104">
        <f t="shared" ca="1" si="6"/>
        <v>0</v>
      </c>
      <c r="AD23" s="10"/>
      <c r="AE23" s="115">
        <f ca="1">IF(AND(Input!$B$72&gt;=$E23,Input!$F$34&gt;=$E23),AE22*(1+(Input!$D$34)),0)</f>
        <v>0</v>
      </c>
      <c r="AF23" s="127"/>
      <c r="AG23" s="104">
        <f t="shared" ca="1" si="7"/>
        <v>0</v>
      </c>
      <c r="AH23" s="10"/>
      <c r="AI23" s="111">
        <f t="shared" ca="1" si="8"/>
        <v>17</v>
      </c>
      <c r="AJ23" s="112">
        <f t="shared" si="9"/>
        <v>18</v>
      </c>
      <c r="AK23" s="113">
        <f t="shared" ca="1" si="10"/>
        <v>17</v>
      </c>
      <c r="AL23" s="114">
        <f t="shared" ca="1" si="11"/>
        <v>17</v>
      </c>
      <c r="AM23" s="10"/>
      <c r="AN23" s="116" t="str">
        <f t="shared" si="16"/>
        <v xml:space="preserve"> </v>
      </c>
      <c r="AO23" s="117">
        <f ca="1">IF(AND(Input!$B$72&gt;=$E23,Input!$F$35&gt;=$E23),AO22*(1+(Input!$D$35)),0)</f>
        <v>0</v>
      </c>
      <c r="AP23" s="127"/>
      <c r="AQ23" s="104">
        <f ca="1">IF(Input!$F$35&gt;=$E23,IF(ISBLANK(AP23),AO23,AP23),0)</f>
        <v>0</v>
      </c>
      <c r="AR23" s="10"/>
      <c r="AS23" s="116" t="str">
        <f t="shared" si="17"/>
        <v xml:space="preserve"> </v>
      </c>
      <c r="AT23" s="117">
        <f ca="1">IF(AND(Input!$B$72&gt;=$E23,Input!$F$36&gt;=$E23),AT22*(1+(Input!$D$36)),0)</f>
        <v>0</v>
      </c>
      <c r="AU23" s="127"/>
      <c r="AV23" s="104">
        <f ca="1">IF(Input!$F$36&gt;=$E23,IF(ISBLANK(AU23),AT23,AU23),0)</f>
        <v>0</v>
      </c>
      <c r="AW23" s="10"/>
      <c r="AX23" s="116" t="str">
        <f t="shared" si="18"/>
        <v xml:space="preserve"> </v>
      </c>
      <c r="AY23" s="117">
        <f ca="1">IF(AND(Input!$B$72&gt;=$E23,Input!$F$37&gt;=$E23),AY22*(1+(Input!$D$37)),0)</f>
        <v>0</v>
      </c>
      <c r="AZ23" s="127"/>
      <c r="BA23" s="104">
        <f ca="1">IF(Input!$F$37&gt;=$E23,IF(ISBLANK(AZ23),AY23,AZ23),0)</f>
        <v>0</v>
      </c>
      <c r="BB23" s="10"/>
      <c r="BC23" s="116" t="str">
        <f t="shared" si="19"/>
        <v xml:space="preserve"> </v>
      </c>
      <c r="BD23" s="117">
        <f ca="1">IF(AND(Input!$B$72&gt;=$E23,Input!$F$38&gt;=$E23),BD22*(1+(Input!$D$38)),0)</f>
        <v>0</v>
      </c>
      <c r="BE23" s="127"/>
      <c r="BF23" s="104">
        <f ca="1">IF(Input!$F$38&gt;=$E23,IF(ISBLANK(BE23),BD23,BE23),0)</f>
        <v>0</v>
      </c>
      <c r="BG23" s="10"/>
      <c r="BH23" s="116" t="str">
        <f t="shared" si="20"/>
        <v xml:space="preserve"> </v>
      </c>
      <c r="BI23" s="117">
        <f ca="1">IF(AND(Input!$B$72&gt;=$E23,Input!$F$39&gt;=$E23),BI22*(1+(Input!$D$39)),0)</f>
        <v>0</v>
      </c>
      <c r="BJ23" s="127"/>
      <c r="BK23" s="104">
        <f ca="1">IF(Input!$F$39&gt;=$E23,IF(ISBLANK(BJ23),BI23,BJ23),0)</f>
        <v>0</v>
      </c>
      <c r="BL23" s="10"/>
      <c r="BM23" s="116" t="str">
        <f t="shared" si="21"/>
        <v xml:space="preserve"> </v>
      </c>
      <c r="BN23" s="117">
        <f ca="1">IF(AND(Input!$B$72&gt;=$E23,Input!$F$40&gt;=$E23),BN22*(1+(Input!$D$40)),0)</f>
        <v>0</v>
      </c>
      <c r="BO23" s="127"/>
      <c r="BP23" s="104">
        <f ca="1">IF(Input!$F$40&gt;=$E23,IF(ISBLANK(BO23),BN23,BO23),0)</f>
        <v>0</v>
      </c>
      <c r="BR23" s="110">
        <f t="shared" ca="1" si="0"/>
        <v>0</v>
      </c>
      <c r="BT23" s="111">
        <f t="shared" ca="1" si="12"/>
        <v>17</v>
      </c>
      <c r="BU23" s="112">
        <f t="shared" si="13"/>
        <v>18</v>
      </c>
      <c r="BV23" s="113">
        <f t="shared" ca="1" si="14"/>
        <v>17</v>
      </c>
      <c r="BW23" s="114">
        <f t="shared" ca="1" si="15"/>
        <v>17</v>
      </c>
    </row>
    <row r="24" spans="2:75" ht="15" customHeight="1">
      <c r="B24" s="111">
        <f ca="1">IF('Income Replacement Calculations'!$CX$8&lt;0,B23+1)</f>
        <v>18</v>
      </c>
      <c r="C24" s="112">
        <f ca="1">IF('Income Replacement Calculations'!$CX$8&lt;0,C23+1)</f>
        <v>19</v>
      </c>
      <c r="D24" s="113">
        <f ca="1">IF('Income Replacement Calculations'!$CX$8&lt;0,D23+1)</f>
        <v>18</v>
      </c>
      <c r="E24" s="114">
        <f ca="1">IF('Income Replacement Calculations'!$CX$8&lt;0,E23+1)</f>
        <v>18</v>
      </c>
      <c r="G24" s="115">
        <f ca="1">IF(AND(Input!$B$72&gt;=$E24,Input!$F$28&gt;=$E24),$G23*(1+(Input!$D$28)),0)</f>
        <v>0</v>
      </c>
      <c r="H24" s="127"/>
      <c r="I24" s="104">
        <f t="shared" ca="1" si="1"/>
        <v>0</v>
      </c>
      <c r="J24" s="105"/>
      <c r="K24" s="115">
        <f ca="1">IF(AND(Input!$B$72&gt;=$E24,Input!$F$29&gt;=$E24),K23*(1+(Input!$D$29)),0)</f>
        <v>0</v>
      </c>
      <c r="L24" s="127"/>
      <c r="M24" s="104">
        <f t="shared" ca="1" si="2"/>
        <v>0</v>
      </c>
      <c r="N24" s="106"/>
      <c r="O24" s="115">
        <f ca="1">IF(AND(Input!$B$72&gt;=$E24,Input!$F$30&gt;=$E24),O23*(1+(Input!$D$30)),0)</f>
        <v>0</v>
      </c>
      <c r="P24" s="127"/>
      <c r="Q24" s="104">
        <f t="shared" ca="1" si="3"/>
        <v>0</v>
      </c>
      <c r="R24" s="10"/>
      <c r="S24" s="115">
        <f ca="1">IF(AND(Input!$B$72&gt;=$E24,Input!$F$31&gt;=$E24),S23*(1+(Input!$D$31)),0)</f>
        <v>0</v>
      </c>
      <c r="T24" s="127"/>
      <c r="U24" s="104">
        <f t="shared" ca="1" si="4"/>
        <v>0</v>
      </c>
      <c r="V24" s="10"/>
      <c r="W24" s="115">
        <f ca="1">IF(AND(Input!$B$72&gt;=$E24,Input!$F$32&gt;=$E24),W23*(1+(Input!$D$32)),0)</f>
        <v>0</v>
      </c>
      <c r="X24" s="127"/>
      <c r="Y24" s="104">
        <f t="shared" ca="1" si="5"/>
        <v>0</v>
      </c>
      <c r="Z24" s="10"/>
      <c r="AA24" s="115">
        <f ca="1">IF(AND(Input!$B$72&gt;=$E24,Input!$F$33&gt;=$E24),AA23*(1+(Input!$D$33)),0)</f>
        <v>0</v>
      </c>
      <c r="AB24" s="127"/>
      <c r="AC24" s="104">
        <f t="shared" ca="1" si="6"/>
        <v>0</v>
      </c>
      <c r="AD24" s="10"/>
      <c r="AE24" s="115">
        <f ca="1">IF(AND(Input!$B$72&gt;=$E24,Input!$F$34&gt;=$E24),AE23*(1+(Input!$D$34)),0)</f>
        <v>0</v>
      </c>
      <c r="AF24" s="127"/>
      <c r="AG24" s="104">
        <f t="shared" ca="1" si="7"/>
        <v>0</v>
      </c>
      <c r="AH24" s="10"/>
      <c r="AI24" s="111">
        <f t="shared" ca="1" si="8"/>
        <v>18</v>
      </c>
      <c r="AJ24" s="112">
        <f t="shared" si="9"/>
        <v>19</v>
      </c>
      <c r="AK24" s="113">
        <f t="shared" ca="1" si="10"/>
        <v>18</v>
      </c>
      <c r="AL24" s="114">
        <f t="shared" ca="1" si="11"/>
        <v>18</v>
      </c>
      <c r="AM24" s="10"/>
      <c r="AN24" s="116" t="str">
        <f t="shared" si="16"/>
        <v xml:space="preserve"> </v>
      </c>
      <c r="AO24" s="117">
        <f ca="1">IF(AND(Input!$B$72&gt;=$E24,Input!$F$35&gt;=$E24),AO23*(1+(Input!$D$35)),0)</f>
        <v>0</v>
      </c>
      <c r="AP24" s="127"/>
      <c r="AQ24" s="104">
        <f ca="1">IF(Input!$F$35&gt;=$E24,IF(ISBLANK(AP24),AO24,AP24),0)</f>
        <v>0</v>
      </c>
      <c r="AR24" s="10"/>
      <c r="AS24" s="116" t="str">
        <f t="shared" si="17"/>
        <v xml:space="preserve"> </v>
      </c>
      <c r="AT24" s="117">
        <f ca="1">IF(AND(Input!$B$72&gt;=$E24,Input!$F$36&gt;=$E24),AT23*(1+(Input!$D$36)),0)</f>
        <v>0</v>
      </c>
      <c r="AU24" s="127"/>
      <c r="AV24" s="104">
        <f ca="1">IF(Input!$F$36&gt;=$E24,IF(ISBLANK(AU24),AT24,AU24),0)</f>
        <v>0</v>
      </c>
      <c r="AW24" s="10"/>
      <c r="AX24" s="116" t="str">
        <f t="shared" si="18"/>
        <v xml:space="preserve"> </v>
      </c>
      <c r="AY24" s="117">
        <f ca="1">IF(AND(Input!$B$72&gt;=$E24,Input!$F$37&gt;=$E24),AY23*(1+(Input!$D$37)),0)</f>
        <v>0</v>
      </c>
      <c r="AZ24" s="127"/>
      <c r="BA24" s="104">
        <f ca="1">IF(Input!$F$37&gt;=$E24,IF(ISBLANK(AZ24),AY24,AZ24),0)</f>
        <v>0</v>
      </c>
      <c r="BB24" s="10"/>
      <c r="BC24" s="116" t="str">
        <f t="shared" si="19"/>
        <v xml:space="preserve"> </v>
      </c>
      <c r="BD24" s="117">
        <f ca="1">IF(AND(Input!$B$72&gt;=$E24,Input!$F$38&gt;=$E24),BD23*(1+(Input!$D$38)),0)</f>
        <v>0</v>
      </c>
      <c r="BE24" s="127"/>
      <c r="BF24" s="104">
        <f ca="1">IF(Input!$F$38&gt;=$E24,IF(ISBLANK(BE24),BD24,BE24),0)</f>
        <v>0</v>
      </c>
      <c r="BG24" s="10"/>
      <c r="BH24" s="116" t="str">
        <f t="shared" si="20"/>
        <v xml:space="preserve"> </v>
      </c>
      <c r="BI24" s="117">
        <f ca="1">IF(AND(Input!$B$72&gt;=$E24,Input!$F$39&gt;=$E24),BI23*(1+(Input!$D$39)),0)</f>
        <v>0</v>
      </c>
      <c r="BJ24" s="127"/>
      <c r="BK24" s="104">
        <f ca="1">IF(Input!$F$39&gt;=$E24,IF(ISBLANK(BJ24),BI24,BJ24),0)</f>
        <v>0</v>
      </c>
      <c r="BL24" s="10"/>
      <c r="BM24" s="116" t="str">
        <f t="shared" si="21"/>
        <v xml:space="preserve"> </v>
      </c>
      <c r="BN24" s="117">
        <f ca="1">IF(AND(Input!$B$72&gt;=$E24,Input!$F$40&gt;=$E24),BN23*(1+(Input!$D$40)),0)</f>
        <v>0</v>
      </c>
      <c r="BO24" s="127"/>
      <c r="BP24" s="104">
        <f ca="1">IF(Input!$F$40&gt;=$E24,IF(ISBLANK(BO24),BN24,BO24),0)</f>
        <v>0</v>
      </c>
      <c r="BR24" s="110">
        <f t="shared" ca="1" si="0"/>
        <v>0</v>
      </c>
      <c r="BT24" s="111">
        <f t="shared" ca="1" si="12"/>
        <v>18</v>
      </c>
      <c r="BU24" s="112">
        <f t="shared" si="13"/>
        <v>19</v>
      </c>
      <c r="BV24" s="113">
        <f t="shared" ca="1" si="14"/>
        <v>18</v>
      </c>
      <c r="BW24" s="114">
        <f t="shared" ca="1" si="15"/>
        <v>18</v>
      </c>
    </row>
    <row r="25" spans="2:75" ht="15" customHeight="1">
      <c r="B25" s="111">
        <f ca="1">IF('Income Replacement Calculations'!$CX$8&lt;0,B24+1)</f>
        <v>19</v>
      </c>
      <c r="C25" s="112">
        <f ca="1">IF('Income Replacement Calculations'!$CX$8&lt;0,C24+1)</f>
        <v>20</v>
      </c>
      <c r="D25" s="113">
        <f ca="1">IF('Income Replacement Calculations'!$CX$8&lt;0,D24+1)</f>
        <v>19</v>
      </c>
      <c r="E25" s="114">
        <f ca="1">IF('Income Replacement Calculations'!$CX$8&lt;0,E24+1)</f>
        <v>19</v>
      </c>
      <c r="G25" s="115">
        <f ca="1">IF(AND(Input!$B$72&gt;=$E25,Input!$F$28&gt;=$E25),$G24*(1+(Input!$D$28)),0)</f>
        <v>0</v>
      </c>
      <c r="H25" s="127"/>
      <c r="I25" s="104">
        <f t="shared" ca="1" si="1"/>
        <v>0</v>
      </c>
      <c r="J25" s="105"/>
      <c r="K25" s="115">
        <f ca="1">IF(AND(Input!$B$72&gt;=$E25,Input!$F$29&gt;=$E25),K24*(1+(Input!$D$29)),0)</f>
        <v>0</v>
      </c>
      <c r="L25" s="127"/>
      <c r="M25" s="104">
        <f t="shared" ca="1" si="2"/>
        <v>0</v>
      </c>
      <c r="N25" s="106"/>
      <c r="O25" s="115">
        <f ca="1">IF(AND(Input!$B$72&gt;=$E25,Input!$F$30&gt;=$E25),O24*(1+(Input!$D$30)),0)</f>
        <v>0</v>
      </c>
      <c r="P25" s="127"/>
      <c r="Q25" s="104">
        <f t="shared" ca="1" si="3"/>
        <v>0</v>
      </c>
      <c r="R25" s="10"/>
      <c r="S25" s="115">
        <f ca="1">IF(AND(Input!$B$72&gt;=$E25,Input!$F$31&gt;=$E25),S24*(1+(Input!$D$31)),0)</f>
        <v>0</v>
      </c>
      <c r="T25" s="127"/>
      <c r="U25" s="104">
        <f t="shared" ca="1" si="4"/>
        <v>0</v>
      </c>
      <c r="V25" s="10"/>
      <c r="W25" s="115">
        <f ca="1">IF(AND(Input!$B$72&gt;=$E25,Input!$F$32&gt;=$E25),W24*(1+(Input!$D$32)),0)</f>
        <v>0</v>
      </c>
      <c r="X25" s="127"/>
      <c r="Y25" s="104">
        <f t="shared" ca="1" si="5"/>
        <v>0</v>
      </c>
      <c r="Z25" s="10"/>
      <c r="AA25" s="115">
        <f ca="1">IF(AND(Input!$B$72&gt;=$E25,Input!$F$33&gt;=$E25),AA24*(1+(Input!$D$33)),0)</f>
        <v>0</v>
      </c>
      <c r="AB25" s="127"/>
      <c r="AC25" s="104">
        <f t="shared" ca="1" si="6"/>
        <v>0</v>
      </c>
      <c r="AD25" s="10"/>
      <c r="AE25" s="115">
        <f ca="1">IF(AND(Input!$B$72&gt;=$E25,Input!$F$34&gt;=$E25),AE24*(1+(Input!$D$34)),0)</f>
        <v>0</v>
      </c>
      <c r="AF25" s="127"/>
      <c r="AG25" s="104">
        <f t="shared" ca="1" si="7"/>
        <v>0</v>
      </c>
      <c r="AH25" s="10"/>
      <c r="AI25" s="111">
        <f t="shared" ca="1" si="8"/>
        <v>19</v>
      </c>
      <c r="AJ25" s="112">
        <f t="shared" si="9"/>
        <v>20</v>
      </c>
      <c r="AK25" s="113">
        <f t="shared" ca="1" si="10"/>
        <v>19</v>
      </c>
      <c r="AL25" s="114">
        <f t="shared" ca="1" si="11"/>
        <v>19</v>
      </c>
      <c r="AM25" s="10"/>
      <c r="AN25" s="116" t="str">
        <f t="shared" si="16"/>
        <v xml:space="preserve"> </v>
      </c>
      <c r="AO25" s="117">
        <f ca="1">IF(AND(Input!$B$72&gt;=$E25,Input!$F$35&gt;=$E25),AO24*(1+(Input!$D$35)),0)</f>
        <v>0</v>
      </c>
      <c r="AP25" s="127"/>
      <c r="AQ25" s="104">
        <f ca="1">IF(Input!$F$35&gt;=$E25,IF(ISBLANK(AP25),AO25,AP25),0)</f>
        <v>0</v>
      </c>
      <c r="AR25" s="10"/>
      <c r="AS25" s="116" t="str">
        <f t="shared" si="17"/>
        <v xml:space="preserve"> </v>
      </c>
      <c r="AT25" s="117">
        <f ca="1">IF(AND(Input!$B$72&gt;=$E25,Input!$F$36&gt;=$E25),AT24*(1+(Input!$D$36)),0)</f>
        <v>0</v>
      </c>
      <c r="AU25" s="127"/>
      <c r="AV25" s="104">
        <f ca="1">IF(Input!$F$36&gt;=$E25,IF(ISBLANK(AU25),AT25,AU25),0)</f>
        <v>0</v>
      </c>
      <c r="AW25" s="10"/>
      <c r="AX25" s="116" t="str">
        <f t="shared" si="18"/>
        <v xml:space="preserve"> </v>
      </c>
      <c r="AY25" s="117">
        <f ca="1">IF(AND(Input!$B$72&gt;=$E25,Input!$F$37&gt;=$E25),AY24*(1+(Input!$D$37)),0)</f>
        <v>0</v>
      </c>
      <c r="AZ25" s="127"/>
      <c r="BA25" s="104">
        <f ca="1">IF(Input!$F$37&gt;=$E25,IF(ISBLANK(AZ25),AY25,AZ25),0)</f>
        <v>0</v>
      </c>
      <c r="BB25" s="10"/>
      <c r="BC25" s="116" t="str">
        <f t="shared" si="19"/>
        <v xml:space="preserve"> </v>
      </c>
      <c r="BD25" s="117">
        <f ca="1">IF(AND(Input!$B$72&gt;=$E25,Input!$F$38&gt;=$E25),BD24*(1+(Input!$D$38)),0)</f>
        <v>0</v>
      </c>
      <c r="BE25" s="127"/>
      <c r="BF25" s="104">
        <f ca="1">IF(Input!$F$38&gt;=$E25,IF(ISBLANK(BE25),BD25,BE25),0)</f>
        <v>0</v>
      </c>
      <c r="BG25" s="10"/>
      <c r="BH25" s="116" t="str">
        <f t="shared" si="20"/>
        <v xml:space="preserve"> </v>
      </c>
      <c r="BI25" s="117">
        <f ca="1">IF(AND(Input!$B$72&gt;=$E25,Input!$F$39&gt;=$E25),BI24*(1+(Input!$D$39)),0)</f>
        <v>0</v>
      </c>
      <c r="BJ25" s="127"/>
      <c r="BK25" s="104">
        <f ca="1">IF(Input!$F$39&gt;=$E25,IF(ISBLANK(BJ25),BI25,BJ25),0)</f>
        <v>0</v>
      </c>
      <c r="BL25" s="10"/>
      <c r="BM25" s="116" t="str">
        <f t="shared" si="21"/>
        <v xml:space="preserve"> </v>
      </c>
      <c r="BN25" s="117">
        <f ca="1">IF(AND(Input!$B$72&gt;=$E25,Input!$F$40&gt;=$E25),BN24*(1+(Input!$D$40)),0)</f>
        <v>0</v>
      </c>
      <c r="BO25" s="127"/>
      <c r="BP25" s="104">
        <f ca="1">IF(Input!$F$40&gt;=$E25,IF(ISBLANK(BO25),BN25,BO25),0)</f>
        <v>0</v>
      </c>
      <c r="BR25" s="110">
        <f t="shared" ca="1" si="0"/>
        <v>0</v>
      </c>
      <c r="BT25" s="111">
        <f t="shared" ca="1" si="12"/>
        <v>19</v>
      </c>
      <c r="BU25" s="112">
        <f t="shared" si="13"/>
        <v>20</v>
      </c>
      <c r="BV25" s="113">
        <f t="shared" ca="1" si="14"/>
        <v>19</v>
      </c>
      <c r="BW25" s="114">
        <f t="shared" ca="1" si="15"/>
        <v>19</v>
      </c>
    </row>
    <row r="26" spans="2:75" ht="15" customHeight="1">
      <c r="B26" s="111">
        <f ca="1">IF('Income Replacement Calculations'!$CX$8&lt;0,B25+1)</f>
        <v>20</v>
      </c>
      <c r="C26" s="112">
        <f ca="1">IF('Income Replacement Calculations'!$CX$8&lt;0,C25+1)</f>
        <v>21</v>
      </c>
      <c r="D26" s="113">
        <f ca="1">IF('Income Replacement Calculations'!$CX$8&lt;0,D25+1)</f>
        <v>20</v>
      </c>
      <c r="E26" s="114">
        <f ca="1">IF('Income Replacement Calculations'!$CX$8&lt;0,E25+1)</f>
        <v>20</v>
      </c>
      <c r="G26" s="115">
        <f ca="1">IF(AND(Input!$B$72&gt;=$E26,Input!$F$28&gt;=$E26),$G25*(1+(Input!$D$28)),0)</f>
        <v>0</v>
      </c>
      <c r="H26" s="127"/>
      <c r="I26" s="104">
        <f t="shared" ca="1" si="1"/>
        <v>0</v>
      </c>
      <c r="J26" s="105"/>
      <c r="K26" s="115">
        <f ca="1">IF(AND(Input!$B$72&gt;=$E26,Input!$F$29&gt;=$E26),K25*(1+(Input!$D$29)),0)</f>
        <v>0</v>
      </c>
      <c r="L26" s="127"/>
      <c r="M26" s="104">
        <f t="shared" ca="1" si="2"/>
        <v>0</v>
      </c>
      <c r="N26" s="106"/>
      <c r="O26" s="115">
        <f ca="1">IF(AND(Input!$B$72&gt;=$E26,Input!$F$30&gt;=$E26),O25*(1+(Input!$D$30)),0)</f>
        <v>0</v>
      </c>
      <c r="P26" s="127"/>
      <c r="Q26" s="104">
        <f t="shared" ca="1" si="3"/>
        <v>0</v>
      </c>
      <c r="R26" s="10"/>
      <c r="S26" s="115">
        <f ca="1">IF(AND(Input!$B$72&gt;=$E26,Input!$F$31&gt;=$E26),S25*(1+(Input!$D$31)),0)</f>
        <v>0</v>
      </c>
      <c r="T26" s="127"/>
      <c r="U26" s="104">
        <f t="shared" ca="1" si="4"/>
        <v>0</v>
      </c>
      <c r="V26" s="10"/>
      <c r="W26" s="115">
        <f ca="1">IF(AND(Input!$B$72&gt;=$E26,Input!$F$32&gt;=$E26),W25*(1+(Input!$D$32)),0)</f>
        <v>0</v>
      </c>
      <c r="X26" s="127"/>
      <c r="Y26" s="104">
        <f t="shared" ca="1" si="5"/>
        <v>0</v>
      </c>
      <c r="Z26" s="10"/>
      <c r="AA26" s="115">
        <f ca="1">IF(AND(Input!$B$72&gt;=$E26,Input!$F$33&gt;=$E26),AA25*(1+(Input!$D$33)),0)</f>
        <v>0</v>
      </c>
      <c r="AB26" s="127"/>
      <c r="AC26" s="104">
        <f t="shared" ca="1" si="6"/>
        <v>0</v>
      </c>
      <c r="AD26" s="10"/>
      <c r="AE26" s="115">
        <f ca="1">IF(AND(Input!$B$72&gt;=$E26,Input!$F$34&gt;=$E26),AE25*(1+(Input!$D$34)),0)</f>
        <v>0</v>
      </c>
      <c r="AF26" s="127"/>
      <c r="AG26" s="104">
        <f t="shared" ca="1" si="7"/>
        <v>0</v>
      </c>
      <c r="AH26" s="10"/>
      <c r="AI26" s="111">
        <f t="shared" ca="1" si="8"/>
        <v>20</v>
      </c>
      <c r="AJ26" s="112">
        <f t="shared" si="9"/>
        <v>21</v>
      </c>
      <c r="AK26" s="113">
        <f t="shared" ca="1" si="10"/>
        <v>20</v>
      </c>
      <c r="AL26" s="114">
        <f t="shared" ca="1" si="11"/>
        <v>20</v>
      </c>
      <c r="AM26" s="10"/>
      <c r="AN26" s="116" t="str">
        <f t="shared" si="16"/>
        <v xml:space="preserve"> </v>
      </c>
      <c r="AO26" s="117">
        <f ca="1">IF(AND(Input!$B$72&gt;=$E26,Input!$F$35&gt;=$E26),AO25*(1+(Input!$D$35)),0)</f>
        <v>0</v>
      </c>
      <c r="AP26" s="127"/>
      <c r="AQ26" s="104">
        <f ca="1">IF(Input!$F$35&gt;=$E26,IF(ISBLANK(AP26),AO26,AP26),0)</f>
        <v>0</v>
      </c>
      <c r="AR26" s="10"/>
      <c r="AS26" s="116" t="str">
        <f t="shared" si="17"/>
        <v xml:space="preserve"> </v>
      </c>
      <c r="AT26" s="117">
        <f ca="1">IF(AND(Input!$B$72&gt;=$E26,Input!$F$36&gt;=$E26),AT25*(1+(Input!$D$36)),0)</f>
        <v>0</v>
      </c>
      <c r="AU26" s="127"/>
      <c r="AV26" s="104">
        <f ca="1">IF(Input!$F$36&gt;=$E26,IF(ISBLANK(AU26),AT26,AU26),0)</f>
        <v>0</v>
      </c>
      <c r="AW26" s="10"/>
      <c r="AX26" s="116" t="str">
        <f t="shared" si="18"/>
        <v xml:space="preserve"> </v>
      </c>
      <c r="AY26" s="117">
        <f ca="1">IF(AND(Input!$B$72&gt;=$E26,Input!$F$37&gt;=$E26),AY25*(1+(Input!$D$37)),0)</f>
        <v>0</v>
      </c>
      <c r="AZ26" s="127"/>
      <c r="BA26" s="104">
        <f ca="1">IF(Input!$F$37&gt;=$E26,IF(ISBLANK(AZ26),AY26,AZ26),0)</f>
        <v>0</v>
      </c>
      <c r="BB26" s="10"/>
      <c r="BC26" s="116" t="str">
        <f t="shared" si="19"/>
        <v xml:space="preserve"> </v>
      </c>
      <c r="BD26" s="117">
        <f ca="1">IF(AND(Input!$B$72&gt;=$E26,Input!$F$38&gt;=$E26),BD25*(1+(Input!$D$38)),0)</f>
        <v>0</v>
      </c>
      <c r="BE26" s="127"/>
      <c r="BF26" s="104">
        <f ca="1">IF(Input!$F$38&gt;=$E26,IF(ISBLANK(BE26),BD26,BE26),0)</f>
        <v>0</v>
      </c>
      <c r="BG26" s="10"/>
      <c r="BH26" s="116" t="str">
        <f t="shared" si="20"/>
        <v xml:space="preserve"> </v>
      </c>
      <c r="BI26" s="117">
        <f ca="1">IF(AND(Input!$B$72&gt;=$E26,Input!$F$39&gt;=$E26),BI25*(1+(Input!$D$39)),0)</f>
        <v>0</v>
      </c>
      <c r="BJ26" s="127"/>
      <c r="BK26" s="104">
        <f ca="1">IF(Input!$F$39&gt;=$E26,IF(ISBLANK(BJ26),BI26,BJ26),0)</f>
        <v>0</v>
      </c>
      <c r="BL26" s="10"/>
      <c r="BM26" s="116" t="str">
        <f t="shared" si="21"/>
        <v xml:space="preserve"> </v>
      </c>
      <c r="BN26" s="117">
        <f ca="1">IF(AND(Input!$B$72&gt;=$E26,Input!$F$40&gt;=$E26),BN25*(1+(Input!$D$40)),0)</f>
        <v>0</v>
      </c>
      <c r="BO26" s="127"/>
      <c r="BP26" s="104">
        <f ca="1">IF(Input!$F$40&gt;=$E26,IF(ISBLANK(BO26),BN26,BO26),0)</f>
        <v>0</v>
      </c>
      <c r="BR26" s="110">
        <f t="shared" ca="1" si="0"/>
        <v>0</v>
      </c>
      <c r="BT26" s="111">
        <f t="shared" ca="1" si="12"/>
        <v>20</v>
      </c>
      <c r="BU26" s="112">
        <f t="shared" si="13"/>
        <v>21</v>
      </c>
      <c r="BV26" s="113">
        <f t="shared" ca="1" si="14"/>
        <v>20</v>
      </c>
      <c r="BW26" s="114">
        <f t="shared" ca="1" si="15"/>
        <v>20</v>
      </c>
    </row>
    <row r="27" spans="2:75" ht="15" customHeight="1">
      <c r="B27" s="111">
        <f ca="1">IF('Income Replacement Calculations'!$CX$8&lt;0,B26+1)</f>
        <v>21</v>
      </c>
      <c r="C27" s="112">
        <f ca="1">IF('Income Replacement Calculations'!$CX$8&lt;0,C26+1)</f>
        <v>22</v>
      </c>
      <c r="D27" s="113">
        <f ca="1">IF('Income Replacement Calculations'!$CX$8&lt;0,D26+1)</f>
        <v>21</v>
      </c>
      <c r="E27" s="114">
        <f ca="1">IF('Income Replacement Calculations'!$CX$8&lt;0,E26+1)</f>
        <v>21</v>
      </c>
      <c r="G27" s="115">
        <f ca="1">IF(AND(Input!$B$72&gt;=$E27,Input!$F$28&gt;=$E27),$G26*(1+(Input!$D$28)),0)</f>
        <v>0</v>
      </c>
      <c r="H27" s="127"/>
      <c r="I27" s="104">
        <f t="shared" ca="1" si="1"/>
        <v>0</v>
      </c>
      <c r="J27" s="105"/>
      <c r="K27" s="115">
        <f ca="1">IF(AND(Input!$B$72&gt;=$E27,Input!$F$29&gt;=$E27),K26*(1+(Input!$D$29)),0)</f>
        <v>0</v>
      </c>
      <c r="L27" s="127"/>
      <c r="M27" s="104">
        <f t="shared" ca="1" si="2"/>
        <v>0</v>
      </c>
      <c r="N27" s="106"/>
      <c r="O27" s="115">
        <f ca="1">IF(AND(Input!$B$72&gt;=$E27,Input!$F$30&gt;=$E27),O26*(1+(Input!$D$30)),0)</f>
        <v>0</v>
      </c>
      <c r="P27" s="127"/>
      <c r="Q27" s="104">
        <f t="shared" ca="1" si="3"/>
        <v>0</v>
      </c>
      <c r="R27" s="10"/>
      <c r="S27" s="115">
        <f ca="1">IF(AND(Input!$B$72&gt;=$E27,Input!$F$31&gt;=$E27),S26*(1+(Input!$D$31)),0)</f>
        <v>0</v>
      </c>
      <c r="T27" s="127"/>
      <c r="U27" s="104">
        <f t="shared" ca="1" si="4"/>
        <v>0</v>
      </c>
      <c r="V27" s="10"/>
      <c r="W27" s="115">
        <f ca="1">IF(AND(Input!$B$72&gt;=$E27,Input!$F$32&gt;=$E27),W26*(1+(Input!$D$32)),0)</f>
        <v>0</v>
      </c>
      <c r="X27" s="127"/>
      <c r="Y27" s="104">
        <f t="shared" ca="1" si="5"/>
        <v>0</v>
      </c>
      <c r="Z27" s="10"/>
      <c r="AA27" s="115">
        <f ca="1">IF(AND(Input!$B$72&gt;=$E27,Input!$F$33&gt;=$E27),AA26*(1+(Input!$D$33)),0)</f>
        <v>0</v>
      </c>
      <c r="AB27" s="127"/>
      <c r="AC27" s="104">
        <f t="shared" ca="1" si="6"/>
        <v>0</v>
      </c>
      <c r="AD27" s="10"/>
      <c r="AE27" s="115">
        <f ca="1">IF(AND(Input!$B$72&gt;=$E27,Input!$F$34&gt;=$E27),AE26*(1+(Input!$D$34)),0)</f>
        <v>0</v>
      </c>
      <c r="AF27" s="127"/>
      <c r="AG27" s="104">
        <f t="shared" ca="1" si="7"/>
        <v>0</v>
      </c>
      <c r="AH27" s="10"/>
      <c r="AI27" s="111">
        <f t="shared" ca="1" si="8"/>
        <v>21</v>
      </c>
      <c r="AJ27" s="112">
        <f t="shared" si="9"/>
        <v>22</v>
      </c>
      <c r="AK27" s="113">
        <f t="shared" ca="1" si="10"/>
        <v>21</v>
      </c>
      <c r="AL27" s="114">
        <f t="shared" ca="1" si="11"/>
        <v>21</v>
      </c>
      <c r="AM27" s="10"/>
      <c r="AN27" s="116" t="str">
        <f t="shared" si="16"/>
        <v xml:space="preserve"> </v>
      </c>
      <c r="AO27" s="117">
        <f ca="1">IF(AND(Input!$B$72&gt;=$E27,Input!$F$35&gt;=$E27),AO26*(1+(Input!$D$35)),0)</f>
        <v>0</v>
      </c>
      <c r="AP27" s="127"/>
      <c r="AQ27" s="104">
        <f ca="1">IF(Input!$F$35&gt;=$E27,IF(ISBLANK(AP27),AO27,AP27),0)</f>
        <v>0</v>
      </c>
      <c r="AR27" s="10"/>
      <c r="AS27" s="116" t="str">
        <f t="shared" si="17"/>
        <v xml:space="preserve"> </v>
      </c>
      <c r="AT27" s="117">
        <f ca="1">IF(AND(Input!$B$72&gt;=$E27,Input!$F$36&gt;=$E27),AT26*(1+(Input!$D$36)),0)</f>
        <v>0</v>
      </c>
      <c r="AU27" s="127"/>
      <c r="AV27" s="104">
        <f ca="1">IF(Input!$F$36&gt;=$E27,IF(ISBLANK(AU27),AT27,AU27),0)</f>
        <v>0</v>
      </c>
      <c r="AW27" s="10"/>
      <c r="AX27" s="116" t="str">
        <f t="shared" si="18"/>
        <v xml:space="preserve"> </v>
      </c>
      <c r="AY27" s="117">
        <f ca="1">IF(AND(Input!$B$72&gt;=$E27,Input!$F$37&gt;=$E27),AY26*(1+(Input!$D$37)),0)</f>
        <v>0</v>
      </c>
      <c r="AZ27" s="127"/>
      <c r="BA27" s="104">
        <f ca="1">IF(Input!$F$37&gt;=$E27,IF(ISBLANK(AZ27),AY27,AZ27),0)</f>
        <v>0</v>
      </c>
      <c r="BB27" s="10"/>
      <c r="BC27" s="116" t="str">
        <f t="shared" si="19"/>
        <v xml:space="preserve"> </v>
      </c>
      <c r="BD27" s="117">
        <f ca="1">IF(AND(Input!$B$72&gt;=$E27,Input!$F$38&gt;=$E27),BD26*(1+(Input!$D$38)),0)</f>
        <v>0</v>
      </c>
      <c r="BE27" s="127"/>
      <c r="BF27" s="104">
        <f ca="1">IF(Input!$F$38&gt;=$E27,IF(ISBLANK(BE27),BD27,BE27),0)</f>
        <v>0</v>
      </c>
      <c r="BG27" s="10"/>
      <c r="BH27" s="116" t="str">
        <f t="shared" si="20"/>
        <v xml:space="preserve"> </v>
      </c>
      <c r="BI27" s="117">
        <f ca="1">IF(AND(Input!$B$72&gt;=$E27,Input!$F$39&gt;=$E27),BI26*(1+(Input!$D$39)),0)</f>
        <v>0</v>
      </c>
      <c r="BJ27" s="127"/>
      <c r="BK27" s="104">
        <f ca="1">IF(Input!$F$39&gt;=$E27,IF(ISBLANK(BJ27),BI27,BJ27),0)</f>
        <v>0</v>
      </c>
      <c r="BL27" s="10"/>
      <c r="BM27" s="116" t="str">
        <f t="shared" si="21"/>
        <v xml:space="preserve"> </v>
      </c>
      <c r="BN27" s="117">
        <f ca="1">IF(AND(Input!$B$72&gt;=$E27,Input!$F$40&gt;=$E27),BN26*(1+(Input!$D$40)),0)</f>
        <v>0</v>
      </c>
      <c r="BO27" s="127"/>
      <c r="BP27" s="104">
        <f ca="1">IF(Input!$F$40&gt;=$E27,IF(ISBLANK(BO27),BN27,BO27),0)</f>
        <v>0</v>
      </c>
      <c r="BR27" s="110">
        <f t="shared" ca="1" si="0"/>
        <v>0</v>
      </c>
      <c r="BT27" s="111">
        <f t="shared" ca="1" si="12"/>
        <v>21</v>
      </c>
      <c r="BU27" s="112">
        <f t="shared" si="13"/>
        <v>22</v>
      </c>
      <c r="BV27" s="113">
        <f t="shared" ca="1" si="14"/>
        <v>21</v>
      </c>
      <c r="BW27" s="114">
        <f t="shared" ca="1" si="15"/>
        <v>21</v>
      </c>
    </row>
    <row r="28" spans="2:75" ht="15" customHeight="1">
      <c r="B28" s="111">
        <f ca="1">IF('Income Replacement Calculations'!$CX$8&lt;0,B27+1)</f>
        <v>22</v>
      </c>
      <c r="C28" s="112">
        <f ca="1">IF('Income Replacement Calculations'!$CX$8&lt;0,C27+1)</f>
        <v>23</v>
      </c>
      <c r="D28" s="113">
        <f ca="1">IF('Income Replacement Calculations'!$CX$8&lt;0,D27+1)</f>
        <v>22</v>
      </c>
      <c r="E28" s="114">
        <f ca="1">IF('Income Replacement Calculations'!$CX$8&lt;0,E27+1)</f>
        <v>22</v>
      </c>
      <c r="G28" s="115">
        <f ca="1">IF(AND(Input!$B$72&gt;=$E28,Input!$F$28&gt;=$E28),$G27*(1+(Input!$D$28)),0)</f>
        <v>0</v>
      </c>
      <c r="H28" s="127"/>
      <c r="I28" s="104">
        <f t="shared" ca="1" si="1"/>
        <v>0</v>
      </c>
      <c r="J28" s="105"/>
      <c r="K28" s="115">
        <f ca="1">IF(AND(Input!$B$72&gt;=$E28,Input!$F$29&gt;=$E28),K27*(1+(Input!$D$29)),0)</f>
        <v>0</v>
      </c>
      <c r="L28" s="127"/>
      <c r="M28" s="104">
        <f t="shared" ca="1" si="2"/>
        <v>0</v>
      </c>
      <c r="N28" s="106"/>
      <c r="O28" s="115">
        <f ca="1">IF(AND(Input!$B$72&gt;=$E28,Input!$F$30&gt;=$E28),O27*(1+(Input!$D$30)),0)</f>
        <v>0</v>
      </c>
      <c r="P28" s="127"/>
      <c r="Q28" s="104">
        <f t="shared" ca="1" si="3"/>
        <v>0</v>
      </c>
      <c r="R28" s="10"/>
      <c r="S28" s="115">
        <f ca="1">IF(AND(Input!$B$72&gt;=$E28,Input!$F$31&gt;=$E28),S27*(1+(Input!$D$31)),0)</f>
        <v>0</v>
      </c>
      <c r="T28" s="127"/>
      <c r="U28" s="104">
        <f t="shared" ca="1" si="4"/>
        <v>0</v>
      </c>
      <c r="V28" s="10"/>
      <c r="W28" s="115">
        <f ca="1">IF(AND(Input!$B$72&gt;=$E28,Input!$F$32&gt;=$E28),W27*(1+(Input!$D$32)),0)</f>
        <v>0</v>
      </c>
      <c r="X28" s="127"/>
      <c r="Y28" s="104">
        <f t="shared" ca="1" si="5"/>
        <v>0</v>
      </c>
      <c r="Z28" s="10"/>
      <c r="AA28" s="115">
        <f ca="1">IF(AND(Input!$B$72&gt;=$E28,Input!$F$33&gt;=$E28),AA27*(1+(Input!$D$33)),0)</f>
        <v>0</v>
      </c>
      <c r="AB28" s="127"/>
      <c r="AC28" s="104">
        <f t="shared" ca="1" si="6"/>
        <v>0</v>
      </c>
      <c r="AD28" s="10"/>
      <c r="AE28" s="115">
        <f ca="1">IF(AND(Input!$B$72&gt;=$E28,Input!$F$34&gt;=$E28),AE27*(1+(Input!$D$34)),0)</f>
        <v>0</v>
      </c>
      <c r="AF28" s="127"/>
      <c r="AG28" s="104">
        <f t="shared" ca="1" si="7"/>
        <v>0</v>
      </c>
      <c r="AH28" s="10"/>
      <c r="AI28" s="111">
        <f t="shared" ca="1" si="8"/>
        <v>22</v>
      </c>
      <c r="AJ28" s="112">
        <f t="shared" si="9"/>
        <v>23</v>
      </c>
      <c r="AK28" s="113">
        <f t="shared" ca="1" si="10"/>
        <v>22</v>
      </c>
      <c r="AL28" s="114">
        <f t="shared" ca="1" si="11"/>
        <v>22</v>
      </c>
      <c r="AM28" s="10"/>
      <c r="AN28" s="116" t="str">
        <f t="shared" si="16"/>
        <v xml:space="preserve"> </v>
      </c>
      <c r="AO28" s="117">
        <f ca="1">IF(AND(Input!$B$72&gt;=$E28,Input!$F$35&gt;=$E28),AO27*(1+(Input!$D$35)),0)</f>
        <v>0</v>
      </c>
      <c r="AP28" s="127"/>
      <c r="AQ28" s="104">
        <f ca="1">IF(Input!$F$35&gt;=$E28,IF(ISBLANK(AP28),AO28,AP28),0)</f>
        <v>0</v>
      </c>
      <c r="AR28" s="10"/>
      <c r="AS28" s="116" t="str">
        <f t="shared" si="17"/>
        <v xml:space="preserve"> </v>
      </c>
      <c r="AT28" s="117">
        <f ca="1">IF(AND(Input!$B$72&gt;=$E28,Input!$F$36&gt;=$E28),AT27*(1+(Input!$D$36)),0)</f>
        <v>0</v>
      </c>
      <c r="AU28" s="127"/>
      <c r="AV28" s="104">
        <f ca="1">IF(Input!$F$36&gt;=$E28,IF(ISBLANK(AU28),AT28,AU28),0)</f>
        <v>0</v>
      </c>
      <c r="AW28" s="10"/>
      <c r="AX28" s="116" t="str">
        <f t="shared" si="18"/>
        <v xml:space="preserve"> </v>
      </c>
      <c r="AY28" s="117">
        <f ca="1">IF(AND(Input!$B$72&gt;=$E28,Input!$F$37&gt;=$E28),AY27*(1+(Input!$D$37)),0)</f>
        <v>0</v>
      </c>
      <c r="AZ28" s="127"/>
      <c r="BA28" s="104">
        <f ca="1">IF(Input!$F$37&gt;=$E28,IF(ISBLANK(AZ28),AY28,AZ28),0)</f>
        <v>0</v>
      </c>
      <c r="BB28" s="10"/>
      <c r="BC28" s="116" t="str">
        <f t="shared" si="19"/>
        <v xml:space="preserve"> </v>
      </c>
      <c r="BD28" s="117">
        <f ca="1">IF(AND(Input!$B$72&gt;=$E28,Input!$F$38&gt;=$E28),BD27*(1+(Input!$D$38)),0)</f>
        <v>0</v>
      </c>
      <c r="BE28" s="127"/>
      <c r="BF28" s="104">
        <f ca="1">IF(Input!$F$38&gt;=$E28,IF(ISBLANK(BE28),BD28,BE28),0)</f>
        <v>0</v>
      </c>
      <c r="BG28" s="10"/>
      <c r="BH28" s="116" t="str">
        <f t="shared" si="20"/>
        <v xml:space="preserve"> </v>
      </c>
      <c r="BI28" s="117">
        <f ca="1">IF(AND(Input!$B$72&gt;=$E28,Input!$F$39&gt;=$E28),BI27*(1+(Input!$D$39)),0)</f>
        <v>0</v>
      </c>
      <c r="BJ28" s="127"/>
      <c r="BK28" s="104">
        <f ca="1">IF(Input!$F$39&gt;=$E28,IF(ISBLANK(BJ28),BI28,BJ28),0)</f>
        <v>0</v>
      </c>
      <c r="BL28" s="10"/>
      <c r="BM28" s="116" t="str">
        <f t="shared" si="21"/>
        <v xml:space="preserve"> </v>
      </c>
      <c r="BN28" s="117">
        <f ca="1">IF(AND(Input!$B$72&gt;=$E28,Input!$F$40&gt;=$E28),BN27*(1+(Input!$D$40)),0)</f>
        <v>0</v>
      </c>
      <c r="BO28" s="127"/>
      <c r="BP28" s="104">
        <f ca="1">IF(Input!$F$40&gt;=$E28,IF(ISBLANK(BO28),BN28,BO28),0)</f>
        <v>0</v>
      </c>
      <c r="BR28" s="110">
        <f t="shared" ca="1" si="0"/>
        <v>0</v>
      </c>
      <c r="BT28" s="111">
        <f t="shared" ca="1" si="12"/>
        <v>22</v>
      </c>
      <c r="BU28" s="112">
        <f t="shared" si="13"/>
        <v>23</v>
      </c>
      <c r="BV28" s="113">
        <f t="shared" ca="1" si="14"/>
        <v>22</v>
      </c>
      <c r="BW28" s="114">
        <f t="shared" ca="1" si="15"/>
        <v>22</v>
      </c>
    </row>
    <row r="29" spans="2:75" ht="15" customHeight="1">
      <c r="B29" s="111">
        <f ca="1">IF('Income Replacement Calculations'!$CX$8&lt;0,B28+1)</f>
        <v>23</v>
      </c>
      <c r="C29" s="112">
        <f ca="1">IF('Income Replacement Calculations'!$CX$8&lt;0,C28+1)</f>
        <v>24</v>
      </c>
      <c r="D29" s="113">
        <f ca="1">IF('Income Replacement Calculations'!$CX$8&lt;0,D28+1)</f>
        <v>23</v>
      </c>
      <c r="E29" s="114">
        <f ca="1">IF('Income Replacement Calculations'!$CX$8&lt;0,E28+1)</f>
        <v>23</v>
      </c>
      <c r="G29" s="115">
        <f ca="1">IF(AND(Input!$B$72&gt;=$E29,Input!$F$28&gt;=$E29),$G28*(1+(Input!$D$28)),0)</f>
        <v>0</v>
      </c>
      <c r="H29" s="127"/>
      <c r="I29" s="104">
        <f t="shared" ca="1" si="1"/>
        <v>0</v>
      </c>
      <c r="J29" s="105"/>
      <c r="K29" s="115">
        <f ca="1">IF(AND(Input!$B$72&gt;=$E29,Input!$F$29&gt;=$E29),K28*(1+(Input!$D$29)),0)</f>
        <v>0</v>
      </c>
      <c r="L29" s="127"/>
      <c r="M29" s="104">
        <f t="shared" ca="1" si="2"/>
        <v>0</v>
      </c>
      <c r="N29" s="106"/>
      <c r="O29" s="115">
        <f ca="1">IF(AND(Input!$B$72&gt;=$E29,Input!$F$30&gt;=$E29),O28*(1+(Input!$D$30)),0)</f>
        <v>0</v>
      </c>
      <c r="P29" s="127"/>
      <c r="Q29" s="104">
        <f t="shared" ca="1" si="3"/>
        <v>0</v>
      </c>
      <c r="R29" s="10"/>
      <c r="S29" s="115">
        <f ca="1">IF(AND(Input!$B$72&gt;=$E29,Input!$F$31&gt;=$E29),S28*(1+(Input!$D$31)),0)</f>
        <v>0</v>
      </c>
      <c r="T29" s="127"/>
      <c r="U29" s="104">
        <f t="shared" ca="1" si="4"/>
        <v>0</v>
      </c>
      <c r="V29" s="10"/>
      <c r="W29" s="115">
        <f ca="1">IF(AND(Input!$B$72&gt;=$E29,Input!$F$32&gt;=$E29),W28*(1+(Input!$D$32)),0)</f>
        <v>0</v>
      </c>
      <c r="X29" s="127"/>
      <c r="Y29" s="104">
        <f t="shared" ca="1" si="5"/>
        <v>0</v>
      </c>
      <c r="Z29" s="10"/>
      <c r="AA29" s="115">
        <f ca="1">IF(AND(Input!$B$72&gt;=$E29,Input!$F$33&gt;=$E29),AA28*(1+(Input!$D$33)),0)</f>
        <v>0</v>
      </c>
      <c r="AB29" s="127"/>
      <c r="AC29" s="104">
        <f t="shared" ca="1" si="6"/>
        <v>0</v>
      </c>
      <c r="AD29" s="10"/>
      <c r="AE29" s="115">
        <f ca="1">IF(AND(Input!$B$72&gt;=$E29,Input!$F$34&gt;=$E29),AE28*(1+(Input!$D$34)),0)</f>
        <v>0</v>
      </c>
      <c r="AF29" s="127"/>
      <c r="AG29" s="104">
        <f t="shared" ca="1" si="7"/>
        <v>0</v>
      </c>
      <c r="AH29" s="10"/>
      <c r="AI29" s="111">
        <f t="shared" ca="1" si="8"/>
        <v>23</v>
      </c>
      <c r="AJ29" s="112">
        <f t="shared" si="9"/>
        <v>24</v>
      </c>
      <c r="AK29" s="113">
        <f t="shared" ca="1" si="10"/>
        <v>23</v>
      </c>
      <c r="AL29" s="114">
        <f t="shared" ca="1" si="11"/>
        <v>23</v>
      </c>
      <c r="AM29" s="10"/>
      <c r="AN29" s="116" t="str">
        <f t="shared" si="16"/>
        <v xml:space="preserve"> </v>
      </c>
      <c r="AO29" s="117">
        <f ca="1">IF(AND(Input!$B$72&gt;=$E29,Input!$F$35&gt;=$E29),AO28*(1+(Input!$D$35)),0)</f>
        <v>0</v>
      </c>
      <c r="AP29" s="127"/>
      <c r="AQ29" s="104">
        <f ca="1">IF(Input!$F$35&gt;=$E29,IF(ISBLANK(AP29),AO29,AP29),0)</f>
        <v>0</v>
      </c>
      <c r="AR29" s="10"/>
      <c r="AS29" s="116" t="str">
        <f t="shared" si="17"/>
        <v xml:space="preserve"> </v>
      </c>
      <c r="AT29" s="117">
        <f ca="1">IF(AND(Input!$B$72&gt;=$E29,Input!$F$36&gt;=$E29),AT28*(1+(Input!$D$36)),0)</f>
        <v>0</v>
      </c>
      <c r="AU29" s="127"/>
      <c r="AV29" s="104">
        <f ca="1">IF(Input!$F$36&gt;=$E29,IF(ISBLANK(AU29),AT29,AU29),0)</f>
        <v>0</v>
      </c>
      <c r="AW29" s="10"/>
      <c r="AX29" s="116" t="str">
        <f t="shared" si="18"/>
        <v xml:space="preserve"> </v>
      </c>
      <c r="AY29" s="117">
        <f ca="1">IF(AND(Input!$B$72&gt;=$E29,Input!$F$37&gt;=$E29),AY28*(1+(Input!$D$37)),0)</f>
        <v>0</v>
      </c>
      <c r="AZ29" s="127"/>
      <c r="BA29" s="104">
        <f ca="1">IF(Input!$F$37&gt;=$E29,IF(ISBLANK(AZ29),AY29,AZ29),0)</f>
        <v>0</v>
      </c>
      <c r="BB29" s="10"/>
      <c r="BC29" s="116" t="str">
        <f t="shared" si="19"/>
        <v xml:space="preserve"> </v>
      </c>
      <c r="BD29" s="117">
        <f ca="1">IF(AND(Input!$B$72&gt;=$E29,Input!$F$38&gt;=$E29),BD28*(1+(Input!$D$38)),0)</f>
        <v>0</v>
      </c>
      <c r="BE29" s="127"/>
      <c r="BF29" s="104">
        <f ca="1">IF(Input!$F$38&gt;=$E29,IF(ISBLANK(BE29),BD29,BE29),0)</f>
        <v>0</v>
      </c>
      <c r="BG29" s="10"/>
      <c r="BH29" s="116" t="str">
        <f t="shared" si="20"/>
        <v xml:space="preserve"> </v>
      </c>
      <c r="BI29" s="117">
        <f ca="1">IF(AND(Input!$B$72&gt;=$E29,Input!$F$39&gt;=$E29),BI28*(1+(Input!$D$39)),0)</f>
        <v>0</v>
      </c>
      <c r="BJ29" s="127"/>
      <c r="BK29" s="104">
        <f ca="1">IF(Input!$F$39&gt;=$E29,IF(ISBLANK(BJ29),BI29,BJ29),0)</f>
        <v>0</v>
      </c>
      <c r="BL29" s="10"/>
      <c r="BM29" s="116" t="str">
        <f t="shared" si="21"/>
        <v xml:space="preserve"> </v>
      </c>
      <c r="BN29" s="117">
        <f ca="1">IF(AND(Input!$B$72&gt;=$E29,Input!$F$40&gt;=$E29),BN28*(1+(Input!$D$40)),0)</f>
        <v>0</v>
      </c>
      <c r="BO29" s="127"/>
      <c r="BP29" s="104">
        <f ca="1">IF(Input!$F$40&gt;=$E29,IF(ISBLANK(BO29),BN29,BO29),0)</f>
        <v>0</v>
      </c>
      <c r="BR29" s="110">
        <f t="shared" ca="1" si="0"/>
        <v>0</v>
      </c>
      <c r="BT29" s="111">
        <f t="shared" ca="1" si="12"/>
        <v>23</v>
      </c>
      <c r="BU29" s="112">
        <f t="shared" si="13"/>
        <v>24</v>
      </c>
      <c r="BV29" s="113">
        <f t="shared" ca="1" si="14"/>
        <v>23</v>
      </c>
      <c r="BW29" s="114">
        <f t="shared" ca="1" si="15"/>
        <v>23</v>
      </c>
    </row>
    <row r="30" spans="2:75" ht="15" customHeight="1">
      <c r="B30" s="111">
        <f ca="1">IF('Income Replacement Calculations'!$CX$8&lt;0,B29+1)</f>
        <v>24</v>
      </c>
      <c r="C30" s="112">
        <f ca="1">IF('Income Replacement Calculations'!$CX$8&lt;0,C29+1)</f>
        <v>25</v>
      </c>
      <c r="D30" s="113">
        <f ca="1">IF('Income Replacement Calculations'!$CX$8&lt;0,D29+1)</f>
        <v>24</v>
      </c>
      <c r="E30" s="114">
        <f ca="1">IF('Income Replacement Calculations'!$CX$8&lt;0,E29+1)</f>
        <v>24</v>
      </c>
      <c r="G30" s="115">
        <f ca="1">IF(AND(Input!$B$72&gt;=$E30,Input!$F$28&gt;=$E30),$G29*(1+(Input!$D$28)),0)</f>
        <v>0</v>
      </c>
      <c r="H30" s="127"/>
      <c r="I30" s="104">
        <f t="shared" ca="1" si="1"/>
        <v>0</v>
      </c>
      <c r="J30" s="105"/>
      <c r="K30" s="115">
        <f ca="1">IF(AND(Input!$B$72&gt;=$E30,Input!$F$29&gt;=$E30),K29*(1+(Input!$D$29)),0)</f>
        <v>0</v>
      </c>
      <c r="L30" s="127"/>
      <c r="M30" s="104">
        <f t="shared" ca="1" si="2"/>
        <v>0</v>
      </c>
      <c r="N30" s="106"/>
      <c r="O30" s="115">
        <f ca="1">IF(AND(Input!$B$72&gt;=$E30,Input!$F$30&gt;=$E30),O29*(1+(Input!$D$30)),0)</f>
        <v>0</v>
      </c>
      <c r="P30" s="127"/>
      <c r="Q30" s="104">
        <f t="shared" ca="1" si="3"/>
        <v>0</v>
      </c>
      <c r="R30" s="10"/>
      <c r="S30" s="115">
        <f ca="1">IF(AND(Input!$B$72&gt;=$E30,Input!$F$31&gt;=$E30),S29*(1+(Input!$D$31)),0)</f>
        <v>0</v>
      </c>
      <c r="T30" s="127"/>
      <c r="U30" s="104">
        <f t="shared" ca="1" si="4"/>
        <v>0</v>
      </c>
      <c r="V30" s="10"/>
      <c r="W30" s="115">
        <f ca="1">IF(AND(Input!$B$72&gt;=$E30,Input!$F$32&gt;=$E30),W29*(1+(Input!$D$32)),0)</f>
        <v>0</v>
      </c>
      <c r="X30" s="127"/>
      <c r="Y30" s="104">
        <f t="shared" ca="1" si="5"/>
        <v>0</v>
      </c>
      <c r="Z30" s="10"/>
      <c r="AA30" s="115">
        <f ca="1">IF(AND(Input!$B$72&gt;=$E30,Input!$F$33&gt;=$E30),AA29*(1+(Input!$D$33)),0)</f>
        <v>0</v>
      </c>
      <c r="AB30" s="127"/>
      <c r="AC30" s="104">
        <f t="shared" ca="1" si="6"/>
        <v>0</v>
      </c>
      <c r="AD30" s="10"/>
      <c r="AE30" s="115">
        <f ca="1">IF(AND(Input!$B$72&gt;=$E30,Input!$F$34&gt;=$E30),AE29*(1+(Input!$D$34)),0)</f>
        <v>0</v>
      </c>
      <c r="AF30" s="127"/>
      <c r="AG30" s="104">
        <f t="shared" ca="1" si="7"/>
        <v>0</v>
      </c>
      <c r="AH30" s="10"/>
      <c r="AI30" s="111">
        <f t="shared" ca="1" si="8"/>
        <v>24</v>
      </c>
      <c r="AJ30" s="112">
        <f t="shared" si="9"/>
        <v>25</v>
      </c>
      <c r="AK30" s="113">
        <f t="shared" ca="1" si="10"/>
        <v>24</v>
      </c>
      <c r="AL30" s="114">
        <f t="shared" ca="1" si="11"/>
        <v>24</v>
      </c>
      <c r="AM30" s="10"/>
      <c r="AN30" s="116" t="str">
        <f t="shared" si="16"/>
        <v xml:space="preserve"> </v>
      </c>
      <c r="AO30" s="117">
        <f ca="1">IF(AND(Input!$B$72&gt;=$E30,Input!$F$35&gt;=$E30),AO29*(1+(Input!$D$35)),0)</f>
        <v>0</v>
      </c>
      <c r="AP30" s="127"/>
      <c r="AQ30" s="104">
        <f ca="1">IF(Input!$F$35&gt;=$E30,IF(ISBLANK(AP30),AO30,AP30),0)</f>
        <v>0</v>
      </c>
      <c r="AR30" s="10"/>
      <c r="AS30" s="116" t="str">
        <f t="shared" si="17"/>
        <v xml:space="preserve"> </v>
      </c>
      <c r="AT30" s="117">
        <f ca="1">IF(AND(Input!$B$72&gt;=$E30,Input!$F$36&gt;=$E30),AT29*(1+(Input!$D$36)),0)</f>
        <v>0</v>
      </c>
      <c r="AU30" s="127"/>
      <c r="AV30" s="104">
        <f ca="1">IF(Input!$F$36&gt;=$E30,IF(ISBLANK(AU30),AT30,AU30),0)</f>
        <v>0</v>
      </c>
      <c r="AW30" s="10"/>
      <c r="AX30" s="116" t="str">
        <f t="shared" si="18"/>
        <v xml:space="preserve"> </v>
      </c>
      <c r="AY30" s="117">
        <f ca="1">IF(AND(Input!$B$72&gt;=$E30,Input!$F$37&gt;=$E30),AY29*(1+(Input!$D$37)),0)</f>
        <v>0</v>
      </c>
      <c r="AZ30" s="127"/>
      <c r="BA30" s="104">
        <f ca="1">IF(Input!$F$37&gt;=$E30,IF(ISBLANK(AZ30),AY30,AZ30),0)</f>
        <v>0</v>
      </c>
      <c r="BB30" s="10"/>
      <c r="BC30" s="116" t="str">
        <f t="shared" si="19"/>
        <v xml:space="preserve"> </v>
      </c>
      <c r="BD30" s="117">
        <f ca="1">IF(AND(Input!$B$72&gt;=$E30,Input!$F$38&gt;=$E30),BD29*(1+(Input!$D$38)),0)</f>
        <v>0</v>
      </c>
      <c r="BE30" s="127"/>
      <c r="BF30" s="104">
        <f ca="1">IF(Input!$F$38&gt;=$E30,IF(ISBLANK(BE30),BD30,BE30),0)</f>
        <v>0</v>
      </c>
      <c r="BG30" s="10"/>
      <c r="BH30" s="116" t="str">
        <f t="shared" si="20"/>
        <v xml:space="preserve"> </v>
      </c>
      <c r="BI30" s="117">
        <f ca="1">IF(AND(Input!$B$72&gt;=$E30,Input!$F$39&gt;=$E30),BI29*(1+(Input!$D$39)),0)</f>
        <v>0</v>
      </c>
      <c r="BJ30" s="127"/>
      <c r="BK30" s="104">
        <f ca="1">IF(Input!$F$39&gt;=$E30,IF(ISBLANK(BJ30),BI30,BJ30),0)</f>
        <v>0</v>
      </c>
      <c r="BL30" s="10"/>
      <c r="BM30" s="116" t="str">
        <f t="shared" si="21"/>
        <v xml:space="preserve"> </v>
      </c>
      <c r="BN30" s="117">
        <f ca="1">IF(AND(Input!$B$72&gt;=$E30,Input!$F$40&gt;=$E30),BN29*(1+(Input!$D$40)),0)</f>
        <v>0</v>
      </c>
      <c r="BO30" s="127"/>
      <c r="BP30" s="104">
        <f ca="1">IF(Input!$F$40&gt;=$E30,IF(ISBLANK(BO30),BN30,BO30),0)</f>
        <v>0</v>
      </c>
      <c r="BR30" s="110">
        <f t="shared" ca="1" si="0"/>
        <v>0</v>
      </c>
      <c r="BT30" s="111">
        <f t="shared" ca="1" si="12"/>
        <v>24</v>
      </c>
      <c r="BU30" s="112">
        <f t="shared" si="13"/>
        <v>25</v>
      </c>
      <c r="BV30" s="113">
        <f t="shared" ca="1" si="14"/>
        <v>24</v>
      </c>
      <c r="BW30" s="114">
        <f t="shared" ca="1" si="15"/>
        <v>24</v>
      </c>
    </row>
    <row r="31" spans="2:75" ht="15" customHeight="1">
      <c r="B31" s="111">
        <f ca="1">IF('Income Replacement Calculations'!$CX$8&lt;0,B30+1)</f>
        <v>25</v>
      </c>
      <c r="C31" s="112">
        <f ca="1">IF('Income Replacement Calculations'!$CX$8&lt;0,C30+1)</f>
        <v>26</v>
      </c>
      <c r="D31" s="113">
        <f ca="1">IF('Income Replacement Calculations'!$CX$8&lt;0,D30+1)</f>
        <v>25</v>
      </c>
      <c r="E31" s="114">
        <f ca="1">IF('Income Replacement Calculations'!$CX$8&lt;0,E30+1)</f>
        <v>25</v>
      </c>
      <c r="G31" s="115">
        <f ca="1">IF(AND(Input!$B$72&gt;=$E31,Input!$F$28&gt;=$E31),$G30*(1+(Input!$D$28)),0)</f>
        <v>0</v>
      </c>
      <c r="H31" s="127"/>
      <c r="I31" s="104">
        <f t="shared" ca="1" si="1"/>
        <v>0</v>
      </c>
      <c r="J31" s="105"/>
      <c r="K31" s="115">
        <f ca="1">IF(AND(Input!$B$72&gt;=$E31,Input!$F$29&gt;=$E31),K30*(1+(Input!$D$29)),0)</f>
        <v>0</v>
      </c>
      <c r="L31" s="127"/>
      <c r="M31" s="104">
        <f t="shared" ca="1" si="2"/>
        <v>0</v>
      </c>
      <c r="N31" s="106"/>
      <c r="O31" s="115">
        <f ca="1">IF(AND(Input!$B$72&gt;=$E31,Input!$F$30&gt;=$E31),O30*(1+(Input!$D$30)),0)</f>
        <v>0</v>
      </c>
      <c r="P31" s="127"/>
      <c r="Q31" s="104">
        <f t="shared" ca="1" si="3"/>
        <v>0</v>
      </c>
      <c r="R31" s="10"/>
      <c r="S31" s="115">
        <f ca="1">IF(AND(Input!$B$72&gt;=$E31,Input!$F$31&gt;=$E31),S30*(1+(Input!$D$31)),0)</f>
        <v>0</v>
      </c>
      <c r="T31" s="127"/>
      <c r="U31" s="104">
        <f t="shared" ca="1" si="4"/>
        <v>0</v>
      </c>
      <c r="V31" s="10"/>
      <c r="W31" s="115">
        <f ca="1">IF(AND(Input!$B$72&gt;=$E31,Input!$F$32&gt;=$E31),W30*(1+(Input!$D$32)),0)</f>
        <v>0</v>
      </c>
      <c r="X31" s="127"/>
      <c r="Y31" s="104">
        <f t="shared" ca="1" si="5"/>
        <v>0</v>
      </c>
      <c r="Z31" s="10"/>
      <c r="AA31" s="115">
        <f ca="1">IF(AND(Input!$B$72&gt;=$E31,Input!$F$33&gt;=$E31),AA30*(1+(Input!$D$33)),0)</f>
        <v>0</v>
      </c>
      <c r="AB31" s="127"/>
      <c r="AC31" s="104">
        <f t="shared" ca="1" si="6"/>
        <v>0</v>
      </c>
      <c r="AD31" s="10"/>
      <c r="AE31" s="115">
        <f ca="1">IF(AND(Input!$B$72&gt;=$E31,Input!$F$34&gt;=$E31),AE30*(1+(Input!$D$34)),0)</f>
        <v>0</v>
      </c>
      <c r="AF31" s="127"/>
      <c r="AG31" s="104">
        <f t="shared" ca="1" si="7"/>
        <v>0</v>
      </c>
      <c r="AH31" s="10"/>
      <c r="AI31" s="111">
        <f t="shared" ca="1" si="8"/>
        <v>25</v>
      </c>
      <c r="AJ31" s="112">
        <f t="shared" si="9"/>
        <v>26</v>
      </c>
      <c r="AK31" s="113">
        <f t="shared" ca="1" si="10"/>
        <v>25</v>
      </c>
      <c r="AL31" s="114">
        <f t="shared" ca="1" si="11"/>
        <v>25</v>
      </c>
      <c r="AM31" s="10"/>
      <c r="AN31" s="116" t="str">
        <f t="shared" si="16"/>
        <v xml:space="preserve"> </v>
      </c>
      <c r="AO31" s="117">
        <f ca="1">IF(AND(Input!$B$72&gt;=$E31,Input!$F$35&gt;=$E31),AO30*(1+(Input!$D$35)),0)</f>
        <v>0</v>
      </c>
      <c r="AP31" s="127"/>
      <c r="AQ31" s="104">
        <f ca="1">IF(Input!$F$35&gt;=$E31,IF(ISBLANK(AP31),AO31,AP31),0)</f>
        <v>0</v>
      </c>
      <c r="AR31" s="10"/>
      <c r="AS31" s="116" t="str">
        <f t="shared" si="17"/>
        <v xml:space="preserve"> </v>
      </c>
      <c r="AT31" s="117">
        <f ca="1">IF(AND(Input!$B$72&gt;=$E31,Input!$F$36&gt;=$E31),AT30*(1+(Input!$D$36)),0)</f>
        <v>0</v>
      </c>
      <c r="AU31" s="127"/>
      <c r="AV31" s="104">
        <f ca="1">IF(Input!$F$36&gt;=$E31,IF(ISBLANK(AU31),AT31,AU31),0)</f>
        <v>0</v>
      </c>
      <c r="AW31" s="10"/>
      <c r="AX31" s="116" t="str">
        <f t="shared" si="18"/>
        <v xml:space="preserve"> </v>
      </c>
      <c r="AY31" s="117">
        <f ca="1">IF(AND(Input!$B$72&gt;=$E31,Input!$F$37&gt;=$E31),AY30*(1+(Input!$D$37)),0)</f>
        <v>0</v>
      </c>
      <c r="AZ31" s="127"/>
      <c r="BA31" s="104">
        <f ca="1">IF(Input!$F$37&gt;=$E31,IF(ISBLANK(AZ31),AY31,AZ31),0)</f>
        <v>0</v>
      </c>
      <c r="BB31" s="10"/>
      <c r="BC31" s="116" t="str">
        <f t="shared" si="19"/>
        <v xml:space="preserve"> </v>
      </c>
      <c r="BD31" s="117">
        <f ca="1">IF(AND(Input!$B$72&gt;=$E31,Input!$F$38&gt;=$E31),BD30*(1+(Input!$D$38)),0)</f>
        <v>0</v>
      </c>
      <c r="BE31" s="127"/>
      <c r="BF31" s="104">
        <f ca="1">IF(Input!$F$38&gt;=$E31,IF(ISBLANK(BE31),BD31,BE31),0)</f>
        <v>0</v>
      </c>
      <c r="BG31" s="10"/>
      <c r="BH31" s="116" t="str">
        <f t="shared" si="20"/>
        <v xml:space="preserve"> </v>
      </c>
      <c r="BI31" s="117">
        <f ca="1">IF(AND(Input!$B$72&gt;=$E31,Input!$F$39&gt;=$E31),BI30*(1+(Input!$D$39)),0)</f>
        <v>0</v>
      </c>
      <c r="BJ31" s="127"/>
      <c r="BK31" s="104">
        <f ca="1">IF(Input!$F$39&gt;=$E31,IF(ISBLANK(BJ31),BI31,BJ31),0)</f>
        <v>0</v>
      </c>
      <c r="BL31" s="10"/>
      <c r="BM31" s="116" t="str">
        <f t="shared" si="21"/>
        <v xml:space="preserve"> </v>
      </c>
      <c r="BN31" s="117">
        <f ca="1">IF(AND(Input!$B$72&gt;=$E31,Input!$F$40&gt;=$E31),BN30*(1+(Input!$D$40)),0)</f>
        <v>0</v>
      </c>
      <c r="BO31" s="127"/>
      <c r="BP31" s="104">
        <f ca="1">IF(Input!$F$40&gt;=$E31,IF(ISBLANK(BO31),BN31,BO31),0)</f>
        <v>0</v>
      </c>
      <c r="BR31" s="110">
        <f t="shared" ca="1" si="0"/>
        <v>0</v>
      </c>
      <c r="BT31" s="111">
        <f t="shared" ca="1" si="12"/>
        <v>25</v>
      </c>
      <c r="BU31" s="112">
        <f t="shared" si="13"/>
        <v>26</v>
      </c>
      <c r="BV31" s="113">
        <f t="shared" ca="1" si="14"/>
        <v>25</v>
      </c>
      <c r="BW31" s="114">
        <f t="shared" ca="1" si="15"/>
        <v>25</v>
      </c>
    </row>
    <row r="32" spans="2:75" ht="15" customHeight="1">
      <c r="B32" s="111">
        <f ca="1">IF('Income Replacement Calculations'!$CX$8&lt;0,B31+1)</f>
        <v>26</v>
      </c>
      <c r="C32" s="112">
        <f ca="1">IF('Income Replacement Calculations'!$CX$8&lt;0,C31+1)</f>
        <v>27</v>
      </c>
      <c r="D32" s="113">
        <f ca="1">IF('Income Replacement Calculations'!$CX$8&lt;0,D31+1)</f>
        <v>26</v>
      </c>
      <c r="E32" s="114">
        <f ca="1">IF('Income Replacement Calculations'!$CX$8&lt;0,E31+1)</f>
        <v>26</v>
      </c>
      <c r="G32" s="115">
        <f ca="1">IF(AND(Input!$B$72&gt;=$E32,Input!$F$28&gt;=$E32),$G31*(1+(Input!$D$28)),0)</f>
        <v>0</v>
      </c>
      <c r="H32" s="127"/>
      <c r="I32" s="104">
        <f t="shared" ca="1" si="1"/>
        <v>0</v>
      </c>
      <c r="J32" s="105"/>
      <c r="K32" s="115">
        <f ca="1">IF(AND(Input!$B$72&gt;=$E32,Input!$F$29&gt;=$E32),K31*(1+(Input!$D$29)),0)</f>
        <v>0</v>
      </c>
      <c r="L32" s="127"/>
      <c r="M32" s="104">
        <f t="shared" ca="1" si="2"/>
        <v>0</v>
      </c>
      <c r="N32" s="106"/>
      <c r="O32" s="115">
        <f ca="1">IF(AND(Input!$B$72&gt;=$E32,Input!$F$30&gt;=$E32),O31*(1+(Input!$D$30)),0)</f>
        <v>0</v>
      </c>
      <c r="P32" s="127"/>
      <c r="Q32" s="104">
        <f t="shared" ca="1" si="3"/>
        <v>0</v>
      </c>
      <c r="R32" s="10"/>
      <c r="S32" s="115">
        <f ca="1">IF(AND(Input!$B$72&gt;=$E32,Input!$F$31&gt;=$E32),S31*(1+(Input!$D$31)),0)</f>
        <v>0</v>
      </c>
      <c r="T32" s="127"/>
      <c r="U32" s="104">
        <f t="shared" ca="1" si="4"/>
        <v>0</v>
      </c>
      <c r="V32" s="10"/>
      <c r="W32" s="115">
        <f ca="1">IF(AND(Input!$B$72&gt;=$E32,Input!$F$32&gt;=$E32),W31*(1+(Input!$D$32)),0)</f>
        <v>0</v>
      </c>
      <c r="X32" s="127"/>
      <c r="Y32" s="104">
        <f t="shared" ca="1" si="5"/>
        <v>0</v>
      </c>
      <c r="Z32" s="10"/>
      <c r="AA32" s="115">
        <f ca="1">IF(AND(Input!$B$72&gt;=$E32,Input!$F$33&gt;=$E32),AA31*(1+(Input!$D$33)),0)</f>
        <v>0</v>
      </c>
      <c r="AB32" s="127"/>
      <c r="AC32" s="104">
        <f t="shared" ca="1" si="6"/>
        <v>0</v>
      </c>
      <c r="AD32" s="10"/>
      <c r="AE32" s="115">
        <f ca="1">IF(AND(Input!$B$72&gt;=$E32,Input!$F$34&gt;=$E32),AE31*(1+(Input!$D$34)),0)</f>
        <v>0</v>
      </c>
      <c r="AF32" s="127"/>
      <c r="AG32" s="104">
        <f t="shared" ca="1" si="7"/>
        <v>0</v>
      </c>
      <c r="AH32" s="10"/>
      <c r="AI32" s="111">
        <f t="shared" ca="1" si="8"/>
        <v>26</v>
      </c>
      <c r="AJ32" s="112">
        <f t="shared" si="9"/>
        <v>27</v>
      </c>
      <c r="AK32" s="113">
        <f t="shared" ca="1" si="10"/>
        <v>26</v>
      </c>
      <c r="AL32" s="114">
        <f t="shared" ca="1" si="11"/>
        <v>26</v>
      </c>
      <c r="AM32" s="10"/>
      <c r="AN32" s="116" t="str">
        <f t="shared" si="16"/>
        <v xml:space="preserve"> </v>
      </c>
      <c r="AO32" s="117">
        <f ca="1">IF(AND(Input!$B$72&gt;=$E32,Input!$F$35&gt;=$E32),AO31*(1+(Input!$D$35)),0)</f>
        <v>0</v>
      </c>
      <c r="AP32" s="127"/>
      <c r="AQ32" s="104">
        <f ca="1">IF(Input!$F$35&gt;=$E32,IF(ISBLANK(AP32),AO32,AP32),0)</f>
        <v>0</v>
      </c>
      <c r="AR32" s="10"/>
      <c r="AS32" s="116" t="str">
        <f t="shared" si="17"/>
        <v xml:space="preserve"> </v>
      </c>
      <c r="AT32" s="117">
        <f ca="1">IF(AND(Input!$B$72&gt;=$E32,Input!$F$36&gt;=$E32),AT31*(1+(Input!$D$36)),0)</f>
        <v>0</v>
      </c>
      <c r="AU32" s="127"/>
      <c r="AV32" s="104">
        <f ca="1">IF(Input!$F$36&gt;=$E32,IF(ISBLANK(AU32),AT32,AU32),0)</f>
        <v>0</v>
      </c>
      <c r="AW32" s="10"/>
      <c r="AX32" s="116" t="str">
        <f t="shared" si="18"/>
        <v xml:space="preserve"> </v>
      </c>
      <c r="AY32" s="117">
        <f ca="1">IF(AND(Input!$B$72&gt;=$E32,Input!$F$37&gt;=$E32),AY31*(1+(Input!$D$37)),0)</f>
        <v>0</v>
      </c>
      <c r="AZ32" s="127"/>
      <c r="BA32" s="104">
        <f ca="1">IF(Input!$F$37&gt;=$E32,IF(ISBLANK(AZ32),AY32,AZ32),0)</f>
        <v>0</v>
      </c>
      <c r="BB32" s="10"/>
      <c r="BC32" s="116" t="str">
        <f t="shared" si="19"/>
        <v xml:space="preserve"> </v>
      </c>
      <c r="BD32" s="117">
        <f ca="1">IF(AND(Input!$B$72&gt;=$E32,Input!$F$38&gt;=$E32),BD31*(1+(Input!$D$38)),0)</f>
        <v>0</v>
      </c>
      <c r="BE32" s="127"/>
      <c r="BF32" s="104">
        <f ca="1">IF(Input!$F$38&gt;=$E32,IF(ISBLANK(BE32),BD32,BE32),0)</f>
        <v>0</v>
      </c>
      <c r="BG32" s="10"/>
      <c r="BH32" s="116" t="str">
        <f t="shared" si="20"/>
        <v xml:space="preserve"> </v>
      </c>
      <c r="BI32" s="117">
        <f ca="1">IF(AND(Input!$B$72&gt;=$E32,Input!$F$39&gt;=$E32),BI31*(1+(Input!$D$39)),0)</f>
        <v>0</v>
      </c>
      <c r="BJ32" s="127"/>
      <c r="BK32" s="104">
        <f ca="1">IF(Input!$F$39&gt;=$E32,IF(ISBLANK(BJ32),BI32,BJ32),0)</f>
        <v>0</v>
      </c>
      <c r="BL32" s="10"/>
      <c r="BM32" s="116" t="str">
        <f t="shared" si="21"/>
        <v xml:space="preserve"> </v>
      </c>
      <c r="BN32" s="117">
        <f ca="1">IF(AND(Input!$B$72&gt;=$E32,Input!$F$40&gt;=$E32),BN31*(1+(Input!$D$40)),0)</f>
        <v>0</v>
      </c>
      <c r="BO32" s="127"/>
      <c r="BP32" s="104">
        <f ca="1">IF(Input!$F$40&gt;=$E32,IF(ISBLANK(BO32),BN32,BO32),0)</f>
        <v>0</v>
      </c>
      <c r="BR32" s="110">
        <f t="shared" ca="1" si="0"/>
        <v>0</v>
      </c>
      <c r="BT32" s="111">
        <f t="shared" ca="1" si="12"/>
        <v>26</v>
      </c>
      <c r="BU32" s="112">
        <f t="shared" si="13"/>
        <v>27</v>
      </c>
      <c r="BV32" s="113">
        <f t="shared" ca="1" si="14"/>
        <v>26</v>
      </c>
      <c r="BW32" s="114">
        <f t="shared" ca="1" si="15"/>
        <v>26</v>
      </c>
    </row>
    <row r="33" spans="2:75" ht="15" customHeight="1">
      <c r="B33" s="111">
        <f ca="1">IF('Income Replacement Calculations'!$CX$8&lt;0,B32+1)</f>
        <v>27</v>
      </c>
      <c r="C33" s="112">
        <f ca="1">IF('Income Replacement Calculations'!$CX$8&lt;0,C32+1)</f>
        <v>28</v>
      </c>
      <c r="D33" s="113">
        <f ca="1">IF('Income Replacement Calculations'!$CX$8&lt;0,D32+1)</f>
        <v>27</v>
      </c>
      <c r="E33" s="114">
        <f ca="1">IF('Income Replacement Calculations'!$CX$8&lt;0,E32+1)</f>
        <v>27</v>
      </c>
      <c r="G33" s="115">
        <f ca="1">IF(AND(Input!$B$72&gt;=$E33,Input!$F$28&gt;=$E33),$G32*(1+(Input!$D$28)),0)</f>
        <v>0</v>
      </c>
      <c r="H33" s="127"/>
      <c r="I33" s="104">
        <f t="shared" ca="1" si="1"/>
        <v>0</v>
      </c>
      <c r="J33" s="105"/>
      <c r="K33" s="115">
        <f ca="1">IF(AND(Input!$B$72&gt;=$E33,Input!$F$29&gt;=$E33),K32*(1+(Input!$D$29)),0)</f>
        <v>0</v>
      </c>
      <c r="L33" s="127"/>
      <c r="M33" s="104">
        <f t="shared" ca="1" si="2"/>
        <v>0</v>
      </c>
      <c r="N33" s="106"/>
      <c r="O33" s="115">
        <f ca="1">IF(AND(Input!$B$72&gt;=$E33,Input!$F$30&gt;=$E33),O32*(1+(Input!$D$30)),0)</f>
        <v>0</v>
      </c>
      <c r="P33" s="127"/>
      <c r="Q33" s="104">
        <f t="shared" ca="1" si="3"/>
        <v>0</v>
      </c>
      <c r="R33" s="10"/>
      <c r="S33" s="115">
        <f ca="1">IF(AND(Input!$B$72&gt;=$E33,Input!$F$31&gt;=$E33),S32*(1+(Input!$D$31)),0)</f>
        <v>0</v>
      </c>
      <c r="T33" s="127"/>
      <c r="U33" s="104">
        <f t="shared" ca="1" si="4"/>
        <v>0</v>
      </c>
      <c r="V33" s="10"/>
      <c r="W33" s="115">
        <f ca="1">IF(AND(Input!$B$72&gt;=$E33,Input!$F$32&gt;=$E33),W32*(1+(Input!$D$32)),0)</f>
        <v>0</v>
      </c>
      <c r="X33" s="127"/>
      <c r="Y33" s="104">
        <f t="shared" ca="1" si="5"/>
        <v>0</v>
      </c>
      <c r="Z33" s="10"/>
      <c r="AA33" s="115">
        <f ca="1">IF(AND(Input!$B$72&gt;=$E33,Input!$F$33&gt;=$E33),AA32*(1+(Input!$D$33)),0)</f>
        <v>0</v>
      </c>
      <c r="AB33" s="127"/>
      <c r="AC33" s="104">
        <f t="shared" ca="1" si="6"/>
        <v>0</v>
      </c>
      <c r="AD33" s="10"/>
      <c r="AE33" s="115">
        <f ca="1">IF(AND(Input!$B$72&gt;=$E33,Input!$F$34&gt;=$E33),AE32*(1+(Input!$D$34)),0)</f>
        <v>0</v>
      </c>
      <c r="AF33" s="127"/>
      <c r="AG33" s="104">
        <f t="shared" ca="1" si="7"/>
        <v>0</v>
      </c>
      <c r="AH33" s="10"/>
      <c r="AI33" s="111">
        <f t="shared" ca="1" si="8"/>
        <v>27</v>
      </c>
      <c r="AJ33" s="112">
        <f t="shared" si="9"/>
        <v>28</v>
      </c>
      <c r="AK33" s="113">
        <f t="shared" ca="1" si="10"/>
        <v>27</v>
      </c>
      <c r="AL33" s="114">
        <f t="shared" ca="1" si="11"/>
        <v>27</v>
      </c>
      <c r="AM33" s="10"/>
      <c r="AN33" s="116" t="str">
        <f t="shared" si="16"/>
        <v xml:space="preserve"> </v>
      </c>
      <c r="AO33" s="117">
        <f ca="1">IF(AND(Input!$B$72&gt;=$E33,Input!$F$35&gt;=$E33),AO32*(1+(Input!$D$35)),0)</f>
        <v>0</v>
      </c>
      <c r="AP33" s="127"/>
      <c r="AQ33" s="104">
        <f ca="1">IF(Input!$F$35&gt;=$E33,IF(ISBLANK(AP33),AO33,AP33),0)</f>
        <v>0</v>
      </c>
      <c r="AR33" s="10"/>
      <c r="AS33" s="116" t="str">
        <f t="shared" si="17"/>
        <v xml:space="preserve"> </v>
      </c>
      <c r="AT33" s="117">
        <f ca="1">IF(AND(Input!$B$72&gt;=$E33,Input!$F$36&gt;=$E33),AT32*(1+(Input!$D$36)),0)</f>
        <v>0</v>
      </c>
      <c r="AU33" s="127"/>
      <c r="AV33" s="104">
        <f ca="1">IF(Input!$F$36&gt;=$E33,IF(ISBLANK(AU33),AT33,AU33),0)</f>
        <v>0</v>
      </c>
      <c r="AW33" s="10"/>
      <c r="AX33" s="116" t="str">
        <f t="shared" si="18"/>
        <v xml:space="preserve"> </v>
      </c>
      <c r="AY33" s="117">
        <f ca="1">IF(AND(Input!$B$72&gt;=$E33,Input!$F$37&gt;=$E33),AY32*(1+(Input!$D$37)),0)</f>
        <v>0</v>
      </c>
      <c r="AZ33" s="127"/>
      <c r="BA33" s="104">
        <f ca="1">IF(Input!$F$37&gt;=$E33,IF(ISBLANK(AZ33),AY33,AZ33),0)</f>
        <v>0</v>
      </c>
      <c r="BB33" s="10"/>
      <c r="BC33" s="116" t="str">
        <f t="shared" si="19"/>
        <v xml:space="preserve"> </v>
      </c>
      <c r="BD33" s="117">
        <f ca="1">IF(AND(Input!$B$72&gt;=$E33,Input!$F$38&gt;=$E33),BD32*(1+(Input!$D$38)),0)</f>
        <v>0</v>
      </c>
      <c r="BE33" s="127"/>
      <c r="BF33" s="104">
        <f ca="1">IF(Input!$F$38&gt;=$E33,IF(ISBLANK(BE33),BD33,BE33),0)</f>
        <v>0</v>
      </c>
      <c r="BG33" s="10"/>
      <c r="BH33" s="116" t="str">
        <f t="shared" si="20"/>
        <v xml:space="preserve"> </v>
      </c>
      <c r="BI33" s="117">
        <f ca="1">IF(AND(Input!$B$72&gt;=$E33,Input!$F$39&gt;=$E33),BI32*(1+(Input!$D$39)),0)</f>
        <v>0</v>
      </c>
      <c r="BJ33" s="127"/>
      <c r="BK33" s="104">
        <f ca="1">IF(Input!$F$39&gt;=$E33,IF(ISBLANK(BJ33),BI33,BJ33),0)</f>
        <v>0</v>
      </c>
      <c r="BL33" s="10"/>
      <c r="BM33" s="116" t="str">
        <f t="shared" si="21"/>
        <v xml:space="preserve"> </v>
      </c>
      <c r="BN33" s="117">
        <f ca="1">IF(AND(Input!$B$72&gt;=$E33,Input!$F$40&gt;=$E33),BN32*(1+(Input!$D$40)),0)</f>
        <v>0</v>
      </c>
      <c r="BO33" s="127"/>
      <c r="BP33" s="104">
        <f ca="1">IF(Input!$F$40&gt;=$E33,IF(ISBLANK(BO33),BN33,BO33),0)</f>
        <v>0</v>
      </c>
      <c r="BR33" s="110">
        <f t="shared" ca="1" si="0"/>
        <v>0</v>
      </c>
      <c r="BT33" s="111">
        <f t="shared" ca="1" si="12"/>
        <v>27</v>
      </c>
      <c r="BU33" s="112">
        <f t="shared" si="13"/>
        <v>28</v>
      </c>
      <c r="BV33" s="113">
        <f t="shared" ca="1" si="14"/>
        <v>27</v>
      </c>
      <c r="BW33" s="114">
        <f t="shared" ca="1" si="15"/>
        <v>27</v>
      </c>
    </row>
    <row r="34" spans="2:75" ht="15" customHeight="1">
      <c r="B34" s="111">
        <f ca="1">IF('Income Replacement Calculations'!$CX$8&lt;0,B33+1)</f>
        <v>28</v>
      </c>
      <c r="C34" s="112">
        <f ca="1">IF('Income Replacement Calculations'!$CX$8&lt;0,C33+1)</f>
        <v>29</v>
      </c>
      <c r="D34" s="113">
        <f ca="1">IF('Income Replacement Calculations'!$CX$8&lt;0,D33+1)</f>
        <v>28</v>
      </c>
      <c r="E34" s="114">
        <f ca="1">IF('Income Replacement Calculations'!$CX$8&lt;0,E33+1)</f>
        <v>28</v>
      </c>
      <c r="G34" s="115">
        <f ca="1">IF(AND(Input!$B$72&gt;=$E34,Input!$F$28&gt;=$E34),$G33*(1+(Input!$D$28)),0)</f>
        <v>0</v>
      </c>
      <c r="H34" s="127"/>
      <c r="I34" s="104">
        <f t="shared" ca="1" si="1"/>
        <v>0</v>
      </c>
      <c r="J34" s="105"/>
      <c r="K34" s="115">
        <f ca="1">IF(AND(Input!$B$72&gt;=$E34,Input!$F$29&gt;=$E34),K33*(1+(Input!$D$29)),0)</f>
        <v>0</v>
      </c>
      <c r="L34" s="127"/>
      <c r="M34" s="104">
        <f t="shared" ca="1" si="2"/>
        <v>0</v>
      </c>
      <c r="N34" s="106"/>
      <c r="O34" s="115">
        <f ca="1">IF(AND(Input!$B$72&gt;=$E34,Input!$F$30&gt;=$E34),O33*(1+(Input!$D$30)),0)</f>
        <v>0</v>
      </c>
      <c r="P34" s="127"/>
      <c r="Q34" s="104">
        <f t="shared" ca="1" si="3"/>
        <v>0</v>
      </c>
      <c r="R34" s="10"/>
      <c r="S34" s="115">
        <f ca="1">IF(AND(Input!$B$72&gt;=$E34,Input!$F$31&gt;=$E34),S33*(1+(Input!$D$31)),0)</f>
        <v>0</v>
      </c>
      <c r="T34" s="127"/>
      <c r="U34" s="104">
        <f t="shared" ca="1" si="4"/>
        <v>0</v>
      </c>
      <c r="V34" s="10"/>
      <c r="W34" s="115">
        <f ca="1">IF(AND(Input!$B$72&gt;=$E34,Input!$F$32&gt;=$E34),W33*(1+(Input!$D$32)),0)</f>
        <v>0</v>
      </c>
      <c r="X34" s="127"/>
      <c r="Y34" s="104">
        <f t="shared" ca="1" si="5"/>
        <v>0</v>
      </c>
      <c r="Z34" s="10"/>
      <c r="AA34" s="115">
        <f ca="1">IF(AND(Input!$B$72&gt;=$E34,Input!$F$33&gt;=$E34),AA33*(1+(Input!$D$33)),0)</f>
        <v>0</v>
      </c>
      <c r="AB34" s="127"/>
      <c r="AC34" s="104">
        <f t="shared" ca="1" si="6"/>
        <v>0</v>
      </c>
      <c r="AD34" s="10"/>
      <c r="AE34" s="115">
        <f ca="1">IF(AND(Input!$B$72&gt;=$E34,Input!$F$34&gt;=$E34),AE33*(1+(Input!$D$34)),0)</f>
        <v>0</v>
      </c>
      <c r="AF34" s="127"/>
      <c r="AG34" s="104">
        <f t="shared" ca="1" si="7"/>
        <v>0</v>
      </c>
      <c r="AH34" s="10"/>
      <c r="AI34" s="111">
        <f t="shared" ca="1" si="8"/>
        <v>28</v>
      </c>
      <c r="AJ34" s="112">
        <f t="shared" si="9"/>
        <v>29</v>
      </c>
      <c r="AK34" s="113">
        <f t="shared" ca="1" si="10"/>
        <v>28</v>
      </c>
      <c r="AL34" s="114">
        <f t="shared" ca="1" si="11"/>
        <v>28</v>
      </c>
      <c r="AM34" s="10"/>
      <c r="AN34" s="116" t="str">
        <f t="shared" si="16"/>
        <v xml:space="preserve"> </v>
      </c>
      <c r="AO34" s="117">
        <f ca="1">IF(AND(Input!$B$72&gt;=$E34,Input!$F$35&gt;=$E34),AO33*(1+(Input!$D$35)),0)</f>
        <v>0</v>
      </c>
      <c r="AP34" s="127"/>
      <c r="AQ34" s="104">
        <f ca="1">IF(Input!$F$35&gt;=$E34,IF(ISBLANK(AP34),AO34,AP34),0)</f>
        <v>0</v>
      </c>
      <c r="AR34" s="10"/>
      <c r="AS34" s="116" t="str">
        <f t="shared" si="17"/>
        <v xml:space="preserve"> </v>
      </c>
      <c r="AT34" s="117">
        <f ca="1">IF(AND(Input!$B$72&gt;=$E34,Input!$F$36&gt;=$E34),AT33*(1+(Input!$D$36)),0)</f>
        <v>0</v>
      </c>
      <c r="AU34" s="127"/>
      <c r="AV34" s="104">
        <f ca="1">IF(Input!$F$36&gt;=$E34,IF(ISBLANK(AU34),AT34,AU34),0)</f>
        <v>0</v>
      </c>
      <c r="AW34" s="10"/>
      <c r="AX34" s="116" t="str">
        <f t="shared" si="18"/>
        <v xml:space="preserve"> </v>
      </c>
      <c r="AY34" s="117">
        <f ca="1">IF(AND(Input!$B$72&gt;=$E34,Input!$F$37&gt;=$E34),AY33*(1+(Input!$D$37)),0)</f>
        <v>0</v>
      </c>
      <c r="AZ34" s="127"/>
      <c r="BA34" s="104">
        <f ca="1">IF(Input!$F$37&gt;=$E34,IF(ISBLANK(AZ34),AY34,AZ34),0)</f>
        <v>0</v>
      </c>
      <c r="BB34" s="10"/>
      <c r="BC34" s="116" t="str">
        <f t="shared" si="19"/>
        <v xml:space="preserve"> </v>
      </c>
      <c r="BD34" s="117">
        <f ca="1">IF(AND(Input!$B$72&gt;=$E34,Input!$F$38&gt;=$E34),BD33*(1+(Input!$D$38)),0)</f>
        <v>0</v>
      </c>
      <c r="BE34" s="127"/>
      <c r="BF34" s="104">
        <f ca="1">IF(Input!$F$38&gt;=$E34,IF(ISBLANK(BE34),BD34,BE34),0)</f>
        <v>0</v>
      </c>
      <c r="BG34" s="10"/>
      <c r="BH34" s="116" t="str">
        <f t="shared" si="20"/>
        <v xml:space="preserve"> </v>
      </c>
      <c r="BI34" s="117">
        <f ca="1">IF(AND(Input!$B$72&gt;=$E34,Input!$F$39&gt;=$E34),BI33*(1+(Input!$D$39)),0)</f>
        <v>0</v>
      </c>
      <c r="BJ34" s="127"/>
      <c r="BK34" s="104">
        <f ca="1">IF(Input!$F$39&gt;=$E34,IF(ISBLANK(BJ34),BI34,BJ34),0)</f>
        <v>0</v>
      </c>
      <c r="BL34" s="10"/>
      <c r="BM34" s="116" t="str">
        <f t="shared" si="21"/>
        <v xml:space="preserve"> </v>
      </c>
      <c r="BN34" s="117">
        <f ca="1">IF(AND(Input!$B$72&gt;=$E34,Input!$F$40&gt;=$E34),BN33*(1+(Input!$D$40)),0)</f>
        <v>0</v>
      </c>
      <c r="BO34" s="127"/>
      <c r="BP34" s="104">
        <f ca="1">IF(Input!$F$40&gt;=$E34,IF(ISBLANK(BO34),BN34,BO34),0)</f>
        <v>0</v>
      </c>
      <c r="BR34" s="110">
        <f t="shared" ca="1" si="0"/>
        <v>0</v>
      </c>
      <c r="BT34" s="111">
        <f t="shared" ca="1" si="12"/>
        <v>28</v>
      </c>
      <c r="BU34" s="112">
        <f t="shared" si="13"/>
        <v>29</v>
      </c>
      <c r="BV34" s="113">
        <f t="shared" ca="1" si="14"/>
        <v>28</v>
      </c>
      <c r="BW34" s="114">
        <f t="shared" ca="1" si="15"/>
        <v>28</v>
      </c>
    </row>
    <row r="35" spans="2:75" ht="15" customHeight="1">
      <c r="B35" s="111">
        <f ca="1">IF('Income Replacement Calculations'!$CX$8&lt;0,B34+1)</f>
        <v>29</v>
      </c>
      <c r="C35" s="112">
        <f ca="1">IF('Income Replacement Calculations'!$CX$8&lt;0,C34+1)</f>
        <v>30</v>
      </c>
      <c r="D35" s="113">
        <f ca="1">IF('Income Replacement Calculations'!$CX$8&lt;0,D34+1)</f>
        <v>29</v>
      </c>
      <c r="E35" s="114">
        <f ca="1">IF('Income Replacement Calculations'!$CX$8&lt;0,E34+1)</f>
        <v>29</v>
      </c>
      <c r="G35" s="115">
        <f ca="1">IF(AND(Input!$B$72&gt;=$E35,Input!$F$28&gt;=$E35),$G34*(1+(Input!$D$28)),0)</f>
        <v>0</v>
      </c>
      <c r="H35" s="127"/>
      <c r="I35" s="104">
        <f t="shared" ca="1" si="1"/>
        <v>0</v>
      </c>
      <c r="J35" s="105"/>
      <c r="K35" s="115">
        <f ca="1">IF(AND(Input!$B$72&gt;=$E35,Input!$F$29&gt;=$E35),K34*(1+(Input!$D$29)),0)</f>
        <v>0</v>
      </c>
      <c r="L35" s="127"/>
      <c r="M35" s="104">
        <f t="shared" ca="1" si="2"/>
        <v>0</v>
      </c>
      <c r="N35" s="106"/>
      <c r="O35" s="115">
        <f ca="1">IF(AND(Input!$B$72&gt;=$E35,Input!$F$30&gt;=$E35),O34*(1+(Input!$D$30)),0)</f>
        <v>0</v>
      </c>
      <c r="P35" s="127"/>
      <c r="Q35" s="104">
        <f t="shared" ca="1" si="3"/>
        <v>0</v>
      </c>
      <c r="R35" s="10"/>
      <c r="S35" s="115">
        <f ca="1">IF(AND(Input!$B$72&gt;=$E35,Input!$F$31&gt;=$E35),S34*(1+(Input!$D$31)),0)</f>
        <v>0</v>
      </c>
      <c r="T35" s="127"/>
      <c r="U35" s="104">
        <f t="shared" ca="1" si="4"/>
        <v>0</v>
      </c>
      <c r="V35" s="10"/>
      <c r="W35" s="115">
        <f ca="1">IF(AND(Input!$B$72&gt;=$E35,Input!$F$32&gt;=$E35),W34*(1+(Input!$D$32)),0)</f>
        <v>0</v>
      </c>
      <c r="X35" s="127"/>
      <c r="Y35" s="104">
        <f t="shared" ca="1" si="5"/>
        <v>0</v>
      </c>
      <c r="Z35" s="10"/>
      <c r="AA35" s="115">
        <f ca="1">IF(AND(Input!$B$72&gt;=$E35,Input!$F$33&gt;=$E35),AA34*(1+(Input!$D$33)),0)</f>
        <v>0</v>
      </c>
      <c r="AB35" s="127"/>
      <c r="AC35" s="104">
        <f t="shared" ca="1" si="6"/>
        <v>0</v>
      </c>
      <c r="AD35" s="10"/>
      <c r="AE35" s="115">
        <f ca="1">IF(AND(Input!$B$72&gt;=$E35,Input!$F$34&gt;=$E35),AE34*(1+(Input!$D$34)),0)</f>
        <v>0</v>
      </c>
      <c r="AF35" s="127"/>
      <c r="AG35" s="104">
        <f t="shared" ca="1" si="7"/>
        <v>0</v>
      </c>
      <c r="AH35" s="10"/>
      <c r="AI35" s="111">
        <f t="shared" ca="1" si="8"/>
        <v>29</v>
      </c>
      <c r="AJ35" s="112">
        <f t="shared" si="9"/>
        <v>30</v>
      </c>
      <c r="AK35" s="113">
        <f t="shared" ca="1" si="10"/>
        <v>29</v>
      </c>
      <c r="AL35" s="114">
        <f t="shared" ca="1" si="11"/>
        <v>29</v>
      </c>
      <c r="AM35" s="10"/>
      <c r="AN35" s="116" t="str">
        <f t="shared" si="16"/>
        <v xml:space="preserve"> </v>
      </c>
      <c r="AO35" s="117">
        <f ca="1">IF(AND(Input!$B$72&gt;=$E35,Input!$F$35&gt;=$E35),AO34*(1+(Input!$D$35)),0)</f>
        <v>0</v>
      </c>
      <c r="AP35" s="127"/>
      <c r="AQ35" s="104">
        <f ca="1">IF(Input!$F$35&gt;=$E35,IF(ISBLANK(AP35),AO35,AP35),0)</f>
        <v>0</v>
      </c>
      <c r="AR35" s="10"/>
      <c r="AS35" s="116" t="str">
        <f t="shared" si="17"/>
        <v xml:space="preserve"> </v>
      </c>
      <c r="AT35" s="117">
        <f ca="1">IF(AND(Input!$B$72&gt;=$E35,Input!$F$36&gt;=$E35),AT34*(1+(Input!$D$36)),0)</f>
        <v>0</v>
      </c>
      <c r="AU35" s="127"/>
      <c r="AV35" s="104">
        <f ca="1">IF(Input!$F$36&gt;=$E35,IF(ISBLANK(AU35),AT35,AU35),0)</f>
        <v>0</v>
      </c>
      <c r="AW35" s="10"/>
      <c r="AX35" s="116" t="str">
        <f t="shared" si="18"/>
        <v xml:space="preserve"> </v>
      </c>
      <c r="AY35" s="117">
        <f ca="1">IF(AND(Input!$B$72&gt;=$E35,Input!$F$37&gt;=$E35),AY34*(1+(Input!$D$37)),0)</f>
        <v>0</v>
      </c>
      <c r="AZ35" s="127"/>
      <c r="BA35" s="104">
        <f ca="1">IF(Input!$F$37&gt;=$E35,IF(ISBLANK(AZ35),AY35,AZ35),0)</f>
        <v>0</v>
      </c>
      <c r="BB35" s="10"/>
      <c r="BC35" s="116" t="str">
        <f t="shared" si="19"/>
        <v xml:space="preserve"> </v>
      </c>
      <c r="BD35" s="117">
        <f ca="1">IF(AND(Input!$B$72&gt;=$E35,Input!$F$38&gt;=$E35),BD34*(1+(Input!$D$38)),0)</f>
        <v>0</v>
      </c>
      <c r="BE35" s="127"/>
      <c r="BF35" s="104">
        <f ca="1">IF(Input!$F$38&gt;=$E35,IF(ISBLANK(BE35),BD35,BE35),0)</f>
        <v>0</v>
      </c>
      <c r="BG35" s="10"/>
      <c r="BH35" s="116" t="str">
        <f t="shared" si="20"/>
        <v xml:space="preserve"> </v>
      </c>
      <c r="BI35" s="117">
        <f ca="1">IF(AND(Input!$B$72&gt;=$E35,Input!$F$39&gt;=$E35),BI34*(1+(Input!$D$39)),0)</f>
        <v>0</v>
      </c>
      <c r="BJ35" s="127"/>
      <c r="BK35" s="104">
        <f ca="1">IF(Input!$F$39&gt;=$E35,IF(ISBLANK(BJ35),BI35,BJ35),0)</f>
        <v>0</v>
      </c>
      <c r="BL35" s="10"/>
      <c r="BM35" s="116" t="str">
        <f t="shared" si="21"/>
        <v xml:space="preserve"> </v>
      </c>
      <c r="BN35" s="117">
        <f ca="1">IF(AND(Input!$B$72&gt;=$E35,Input!$F$40&gt;=$E35),BN34*(1+(Input!$D$40)),0)</f>
        <v>0</v>
      </c>
      <c r="BO35" s="127"/>
      <c r="BP35" s="104">
        <f ca="1">IF(Input!$F$40&gt;=$E35,IF(ISBLANK(BO35),BN35,BO35),0)</f>
        <v>0</v>
      </c>
      <c r="BR35" s="110">
        <f t="shared" ca="1" si="0"/>
        <v>0</v>
      </c>
      <c r="BT35" s="111">
        <f t="shared" ca="1" si="12"/>
        <v>29</v>
      </c>
      <c r="BU35" s="112">
        <f t="shared" si="13"/>
        <v>30</v>
      </c>
      <c r="BV35" s="113">
        <f t="shared" ca="1" si="14"/>
        <v>29</v>
      </c>
      <c r="BW35" s="114">
        <f t="shared" ca="1" si="15"/>
        <v>29</v>
      </c>
    </row>
    <row r="36" spans="2:75" ht="15" customHeight="1">
      <c r="B36" s="111">
        <f ca="1">IF('Income Replacement Calculations'!$CX$8&lt;0,B35+1)</f>
        <v>30</v>
      </c>
      <c r="C36" s="112">
        <f ca="1">IF('Income Replacement Calculations'!$CX$8&lt;0,C35+1)</f>
        <v>31</v>
      </c>
      <c r="D36" s="113">
        <f ca="1">IF('Income Replacement Calculations'!$CX$8&lt;0,D35+1)</f>
        <v>30</v>
      </c>
      <c r="E36" s="114">
        <f ca="1">IF('Income Replacement Calculations'!$CX$8&lt;0,E35+1)</f>
        <v>30</v>
      </c>
      <c r="G36" s="115">
        <f ca="1">IF(AND(Input!$B$72&gt;=$E36,Input!$F$28&gt;=$E36),$G35*(1+(Input!$D$28)),0)</f>
        <v>0</v>
      </c>
      <c r="H36" s="127"/>
      <c r="I36" s="104">
        <f t="shared" ca="1" si="1"/>
        <v>0</v>
      </c>
      <c r="J36" s="105"/>
      <c r="K36" s="115">
        <f ca="1">IF(AND(Input!$B$72&gt;=$E36,Input!$F$29&gt;=$E36),K35*(1+(Input!$D$29)),0)</f>
        <v>0</v>
      </c>
      <c r="L36" s="127"/>
      <c r="M36" s="104">
        <f t="shared" ca="1" si="2"/>
        <v>0</v>
      </c>
      <c r="N36" s="106"/>
      <c r="O36" s="115">
        <f ca="1">IF(AND(Input!$B$72&gt;=$E36,Input!$F$30&gt;=$E36),O35*(1+(Input!$D$30)),0)</f>
        <v>0</v>
      </c>
      <c r="P36" s="127"/>
      <c r="Q36" s="104">
        <f t="shared" ca="1" si="3"/>
        <v>0</v>
      </c>
      <c r="R36" s="10"/>
      <c r="S36" s="115">
        <f ca="1">IF(AND(Input!$B$72&gt;=$E36,Input!$F$31&gt;=$E36),S35*(1+(Input!$D$31)),0)</f>
        <v>0</v>
      </c>
      <c r="T36" s="127"/>
      <c r="U36" s="104">
        <f t="shared" ca="1" si="4"/>
        <v>0</v>
      </c>
      <c r="V36" s="10"/>
      <c r="W36" s="115">
        <f ca="1">IF(AND(Input!$B$72&gt;=$E36,Input!$F$32&gt;=$E36),W35*(1+(Input!$D$32)),0)</f>
        <v>0</v>
      </c>
      <c r="X36" s="127"/>
      <c r="Y36" s="104">
        <f t="shared" ca="1" si="5"/>
        <v>0</v>
      </c>
      <c r="Z36" s="10"/>
      <c r="AA36" s="115">
        <f ca="1">IF(AND(Input!$B$72&gt;=$E36,Input!$F$33&gt;=$E36),AA35*(1+(Input!$D$33)),0)</f>
        <v>0</v>
      </c>
      <c r="AB36" s="127"/>
      <c r="AC36" s="104">
        <f t="shared" ca="1" si="6"/>
        <v>0</v>
      </c>
      <c r="AD36" s="10"/>
      <c r="AE36" s="115">
        <f ca="1">IF(AND(Input!$B$72&gt;=$E36,Input!$F$34&gt;=$E36),AE35*(1+(Input!$D$34)),0)</f>
        <v>0</v>
      </c>
      <c r="AF36" s="127"/>
      <c r="AG36" s="104">
        <f t="shared" ca="1" si="7"/>
        <v>0</v>
      </c>
      <c r="AH36" s="10"/>
      <c r="AI36" s="111">
        <f t="shared" ca="1" si="8"/>
        <v>30</v>
      </c>
      <c r="AJ36" s="112">
        <f t="shared" si="9"/>
        <v>31</v>
      </c>
      <c r="AK36" s="113">
        <f t="shared" ca="1" si="10"/>
        <v>30</v>
      </c>
      <c r="AL36" s="114">
        <f t="shared" ca="1" si="11"/>
        <v>30</v>
      </c>
      <c r="AM36" s="10"/>
      <c r="AN36" s="116" t="str">
        <f t="shared" si="16"/>
        <v xml:space="preserve"> </v>
      </c>
      <c r="AO36" s="117">
        <f ca="1">IF(AND(Input!$B$72&gt;=$E36,Input!$F$35&gt;=$E36),AO35*(1+(Input!$D$35)),0)</f>
        <v>0</v>
      </c>
      <c r="AP36" s="127"/>
      <c r="AQ36" s="104">
        <f ca="1">IF(Input!$F$35&gt;=$E36,IF(ISBLANK(AP36),AO36,AP36),0)</f>
        <v>0</v>
      </c>
      <c r="AR36" s="10"/>
      <c r="AS36" s="116" t="str">
        <f t="shared" si="17"/>
        <v xml:space="preserve"> </v>
      </c>
      <c r="AT36" s="117">
        <f ca="1">IF(AND(Input!$B$72&gt;=$E36,Input!$F$36&gt;=$E36),AT35*(1+(Input!$D$36)),0)</f>
        <v>0</v>
      </c>
      <c r="AU36" s="127"/>
      <c r="AV36" s="104">
        <f ca="1">IF(Input!$F$36&gt;=$E36,IF(ISBLANK(AU36),AT36,AU36),0)</f>
        <v>0</v>
      </c>
      <c r="AW36" s="10"/>
      <c r="AX36" s="116" t="str">
        <f t="shared" si="18"/>
        <v xml:space="preserve"> </v>
      </c>
      <c r="AY36" s="117">
        <f ca="1">IF(AND(Input!$B$72&gt;=$E36,Input!$F$37&gt;=$E36),AY35*(1+(Input!$D$37)),0)</f>
        <v>0</v>
      </c>
      <c r="AZ36" s="127"/>
      <c r="BA36" s="104">
        <f ca="1">IF(Input!$F$37&gt;=$E36,IF(ISBLANK(AZ36),AY36,AZ36),0)</f>
        <v>0</v>
      </c>
      <c r="BB36" s="10"/>
      <c r="BC36" s="116" t="str">
        <f t="shared" si="19"/>
        <v xml:space="preserve"> </v>
      </c>
      <c r="BD36" s="117">
        <f ca="1">IF(AND(Input!$B$72&gt;=$E36,Input!$F$38&gt;=$E36),BD35*(1+(Input!$D$38)),0)</f>
        <v>0</v>
      </c>
      <c r="BE36" s="127"/>
      <c r="BF36" s="104">
        <f ca="1">IF(Input!$F$38&gt;=$E36,IF(ISBLANK(BE36),BD36,BE36),0)</f>
        <v>0</v>
      </c>
      <c r="BG36" s="10"/>
      <c r="BH36" s="116" t="str">
        <f t="shared" si="20"/>
        <v xml:space="preserve"> </v>
      </c>
      <c r="BI36" s="117">
        <f ca="1">IF(AND(Input!$B$72&gt;=$E36,Input!$F$39&gt;=$E36),BI35*(1+(Input!$D$39)),0)</f>
        <v>0</v>
      </c>
      <c r="BJ36" s="127"/>
      <c r="BK36" s="104">
        <f ca="1">IF(Input!$F$39&gt;=$E36,IF(ISBLANK(BJ36),BI36,BJ36),0)</f>
        <v>0</v>
      </c>
      <c r="BL36" s="10"/>
      <c r="BM36" s="116" t="str">
        <f t="shared" si="21"/>
        <v xml:space="preserve"> </v>
      </c>
      <c r="BN36" s="117">
        <f ca="1">IF(AND(Input!$B$72&gt;=$E36,Input!$F$40&gt;=$E36),BN35*(1+(Input!$D$40)),0)</f>
        <v>0</v>
      </c>
      <c r="BO36" s="127"/>
      <c r="BP36" s="104">
        <f ca="1">IF(Input!$F$40&gt;=$E36,IF(ISBLANK(BO36),BN36,BO36),0)</f>
        <v>0</v>
      </c>
      <c r="BR36" s="110">
        <f t="shared" ca="1" si="0"/>
        <v>0</v>
      </c>
      <c r="BT36" s="111">
        <f t="shared" ca="1" si="12"/>
        <v>30</v>
      </c>
      <c r="BU36" s="112">
        <f t="shared" si="13"/>
        <v>31</v>
      </c>
      <c r="BV36" s="113">
        <f t="shared" ca="1" si="14"/>
        <v>30</v>
      </c>
      <c r="BW36" s="114">
        <f t="shared" ca="1" si="15"/>
        <v>30</v>
      </c>
    </row>
    <row r="37" spans="2:75" ht="15" customHeight="1">
      <c r="B37" s="111">
        <f ca="1">IF('Income Replacement Calculations'!$CX$8&lt;0,B36+1)</f>
        <v>31</v>
      </c>
      <c r="C37" s="112">
        <f ca="1">IF('Income Replacement Calculations'!$CX$8&lt;0,C36+1)</f>
        <v>32</v>
      </c>
      <c r="D37" s="113">
        <f ca="1">IF('Income Replacement Calculations'!$CX$8&lt;0,D36+1)</f>
        <v>31</v>
      </c>
      <c r="E37" s="114">
        <f ca="1">IF('Income Replacement Calculations'!$CX$8&lt;0,E36+1)</f>
        <v>31</v>
      </c>
      <c r="G37" s="115">
        <f ca="1">IF(AND(Input!$B$72&gt;=$E37,Input!$F$28&gt;=$E37),$G36*(1+(Input!$D$28)),0)</f>
        <v>0</v>
      </c>
      <c r="H37" s="127"/>
      <c r="I37" s="104">
        <f t="shared" ca="1" si="1"/>
        <v>0</v>
      </c>
      <c r="J37" s="105"/>
      <c r="K37" s="115">
        <f ca="1">IF(AND(Input!$B$72&gt;=$E37,Input!$F$29&gt;=$E37),K36*(1+(Input!$D$29)),0)</f>
        <v>0</v>
      </c>
      <c r="L37" s="127"/>
      <c r="M37" s="104">
        <f t="shared" ca="1" si="2"/>
        <v>0</v>
      </c>
      <c r="N37" s="106"/>
      <c r="O37" s="115">
        <f ca="1">IF(AND(Input!$B$72&gt;=$E37,Input!$F$30&gt;=$E37),O36*(1+(Input!$D$30)),0)</f>
        <v>0</v>
      </c>
      <c r="P37" s="127"/>
      <c r="Q37" s="104">
        <f t="shared" ca="1" si="3"/>
        <v>0</v>
      </c>
      <c r="R37" s="10"/>
      <c r="S37" s="115">
        <f ca="1">IF(AND(Input!$B$72&gt;=$E37,Input!$F$31&gt;=$E37),S36*(1+(Input!$D$31)),0)</f>
        <v>0</v>
      </c>
      <c r="T37" s="127"/>
      <c r="U37" s="104">
        <f t="shared" ca="1" si="4"/>
        <v>0</v>
      </c>
      <c r="V37" s="10"/>
      <c r="W37" s="115">
        <f ca="1">IF(AND(Input!$B$72&gt;=$E37,Input!$F$32&gt;=$E37),W36*(1+(Input!$D$32)),0)</f>
        <v>0</v>
      </c>
      <c r="X37" s="127"/>
      <c r="Y37" s="104">
        <f t="shared" ca="1" si="5"/>
        <v>0</v>
      </c>
      <c r="Z37" s="10"/>
      <c r="AA37" s="115">
        <f ca="1">IF(AND(Input!$B$72&gt;=$E37,Input!$F$33&gt;=$E37),AA36*(1+(Input!$D$33)),0)</f>
        <v>0</v>
      </c>
      <c r="AB37" s="127"/>
      <c r="AC37" s="104">
        <f t="shared" ca="1" si="6"/>
        <v>0</v>
      </c>
      <c r="AD37" s="10"/>
      <c r="AE37" s="115">
        <f ca="1">IF(AND(Input!$B$72&gt;=$E37,Input!$F$34&gt;=$E37),AE36*(1+(Input!$D$34)),0)</f>
        <v>0</v>
      </c>
      <c r="AF37" s="127"/>
      <c r="AG37" s="104">
        <f t="shared" ca="1" si="7"/>
        <v>0</v>
      </c>
      <c r="AH37" s="10"/>
      <c r="AI37" s="111">
        <f t="shared" ca="1" si="8"/>
        <v>31</v>
      </c>
      <c r="AJ37" s="112">
        <f t="shared" si="9"/>
        <v>32</v>
      </c>
      <c r="AK37" s="113">
        <f t="shared" ca="1" si="10"/>
        <v>31</v>
      </c>
      <c r="AL37" s="114">
        <f t="shared" ca="1" si="11"/>
        <v>31</v>
      </c>
      <c r="AM37" s="10"/>
      <c r="AN37" s="116" t="str">
        <f t="shared" si="16"/>
        <v xml:space="preserve"> </v>
      </c>
      <c r="AO37" s="117">
        <f ca="1">IF(AND(Input!$B$72&gt;=$E37,Input!$F$35&gt;=$E37),AO36*(1+(Input!$D$35)),0)</f>
        <v>0</v>
      </c>
      <c r="AP37" s="127"/>
      <c r="AQ37" s="104">
        <f ca="1">IF(Input!$F$35&gt;=$E37,IF(ISBLANK(AP37),AO37,AP37),0)</f>
        <v>0</v>
      </c>
      <c r="AR37" s="10"/>
      <c r="AS37" s="116" t="str">
        <f t="shared" si="17"/>
        <v xml:space="preserve"> </v>
      </c>
      <c r="AT37" s="117">
        <f ca="1">IF(AND(Input!$B$72&gt;=$E37,Input!$F$36&gt;=$E37),AT36*(1+(Input!$D$36)),0)</f>
        <v>0</v>
      </c>
      <c r="AU37" s="127"/>
      <c r="AV37" s="104">
        <f ca="1">IF(Input!$F$36&gt;=$E37,IF(ISBLANK(AU37),AT37,AU37),0)</f>
        <v>0</v>
      </c>
      <c r="AW37" s="10"/>
      <c r="AX37" s="116" t="str">
        <f t="shared" si="18"/>
        <v xml:space="preserve"> </v>
      </c>
      <c r="AY37" s="117">
        <f ca="1">IF(AND(Input!$B$72&gt;=$E37,Input!$F$37&gt;=$E37),AY36*(1+(Input!$D$37)),0)</f>
        <v>0</v>
      </c>
      <c r="AZ37" s="127"/>
      <c r="BA37" s="104">
        <f ca="1">IF(Input!$F$37&gt;=$E37,IF(ISBLANK(AZ37),AY37,AZ37),0)</f>
        <v>0</v>
      </c>
      <c r="BB37" s="10"/>
      <c r="BC37" s="116" t="str">
        <f t="shared" si="19"/>
        <v xml:space="preserve"> </v>
      </c>
      <c r="BD37" s="117">
        <f ca="1">IF(AND(Input!$B$72&gt;=$E37,Input!$F$38&gt;=$E37),BD36*(1+(Input!$D$38)),0)</f>
        <v>0</v>
      </c>
      <c r="BE37" s="127"/>
      <c r="BF37" s="104">
        <f ca="1">IF(Input!$F$38&gt;=$E37,IF(ISBLANK(BE37),BD37,BE37),0)</f>
        <v>0</v>
      </c>
      <c r="BG37" s="10"/>
      <c r="BH37" s="116" t="str">
        <f t="shared" si="20"/>
        <v xml:space="preserve"> </v>
      </c>
      <c r="BI37" s="117">
        <f ca="1">IF(AND(Input!$B$72&gt;=$E37,Input!$F$39&gt;=$E37),BI36*(1+(Input!$D$39)),0)</f>
        <v>0</v>
      </c>
      <c r="BJ37" s="127"/>
      <c r="BK37" s="104">
        <f ca="1">IF(Input!$F$39&gt;=$E37,IF(ISBLANK(BJ37),BI37,BJ37),0)</f>
        <v>0</v>
      </c>
      <c r="BL37" s="10"/>
      <c r="BM37" s="116" t="str">
        <f t="shared" si="21"/>
        <v xml:space="preserve"> </v>
      </c>
      <c r="BN37" s="117">
        <f ca="1">IF(AND(Input!$B$72&gt;=$E37,Input!$F$40&gt;=$E37),BN36*(1+(Input!$D$40)),0)</f>
        <v>0</v>
      </c>
      <c r="BO37" s="127"/>
      <c r="BP37" s="104">
        <f ca="1">IF(Input!$F$40&gt;=$E37,IF(ISBLANK(BO37),BN37,BO37),0)</f>
        <v>0</v>
      </c>
      <c r="BR37" s="110">
        <f t="shared" ca="1" si="0"/>
        <v>0</v>
      </c>
      <c r="BT37" s="111">
        <f t="shared" ca="1" si="12"/>
        <v>31</v>
      </c>
      <c r="BU37" s="112">
        <f t="shared" si="13"/>
        <v>32</v>
      </c>
      <c r="BV37" s="113">
        <f t="shared" ca="1" si="14"/>
        <v>31</v>
      </c>
      <c r="BW37" s="114">
        <f t="shared" ca="1" si="15"/>
        <v>31</v>
      </c>
    </row>
    <row r="38" spans="2:75" ht="15" customHeight="1">
      <c r="B38" s="111">
        <f ca="1">IF('Income Replacement Calculations'!$CX$8&lt;0,B37+1)</f>
        <v>32</v>
      </c>
      <c r="C38" s="112">
        <f ca="1">IF('Income Replacement Calculations'!$CX$8&lt;0,C37+1)</f>
        <v>33</v>
      </c>
      <c r="D38" s="113">
        <f ca="1">IF('Income Replacement Calculations'!$CX$8&lt;0,D37+1)</f>
        <v>32</v>
      </c>
      <c r="E38" s="114">
        <f ca="1">IF('Income Replacement Calculations'!$CX$8&lt;0,E37+1)</f>
        <v>32</v>
      </c>
      <c r="G38" s="115">
        <f ca="1">IF(AND(Input!$B$72&gt;=$E38,Input!$F$28&gt;=$E38),$G37*(1+(Input!$D$28)),0)</f>
        <v>0</v>
      </c>
      <c r="H38" s="127"/>
      <c r="I38" s="104">
        <f t="shared" ca="1" si="1"/>
        <v>0</v>
      </c>
      <c r="J38" s="105"/>
      <c r="K38" s="115">
        <f ca="1">IF(AND(Input!$B$72&gt;=$E38,Input!$F$29&gt;=$E38),K37*(1+(Input!$D$29)),0)</f>
        <v>0</v>
      </c>
      <c r="L38" s="127"/>
      <c r="M38" s="104">
        <f t="shared" ca="1" si="2"/>
        <v>0</v>
      </c>
      <c r="N38" s="106"/>
      <c r="O38" s="115">
        <f ca="1">IF(AND(Input!$B$72&gt;=$E38,Input!$F$30&gt;=$E38),O37*(1+(Input!$D$30)),0)</f>
        <v>0</v>
      </c>
      <c r="P38" s="127"/>
      <c r="Q38" s="104">
        <f t="shared" ca="1" si="3"/>
        <v>0</v>
      </c>
      <c r="R38" s="10"/>
      <c r="S38" s="115">
        <f ca="1">IF(AND(Input!$B$72&gt;=$E38,Input!$F$31&gt;=$E38),S37*(1+(Input!$D$31)),0)</f>
        <v>0</v>
      </c>
      <c r="T38" s="127"/>
      <c r="U38" s="104">
        <f t="shared" ca="1" si="4"/>
        <v>0</v>
      </c>
      <c r="V38" s="10"/>
      <c r="W38" s="115">
        <f ca="1">IF(AND(Input!$B$72&gt;=$E38,Input!$F$32&gt;=$E38),W37*(1+(Input!$D$32)),0)</f>
        <v>0</v>
      </c>
      <c r="X38" s="127"/>
      <c r="Y38" s="104">
        <f t="shared" ca="1" si="5"/>
        <v>0</v>
      </c>
      <c r="Z38" s="10"/>
      <c r="AA38" s="115">
        <f ca="1">IF(AND(Input!$B$72&gt;=$E38,Input!$F$33&gt;=$E38),AA37*(1+(Input!$D$33)),0)</f>
        <v>0</v>
      </c>
      <c r="AB38" s="127"/>
      <c r="AC38" s="104">
        <f t="shared" ca="1" si="6"/>
        <v>0</v>
      </c>
      <c r="AD38" s="10"/>
      <c r="AE38" s="115">
        <f ca="1">IF(AND(Input!$B$72&gt;=$E38,Input!$F$34&gt;=$E38),AE37*(1+(Input!$D$34)),0)</f>
        <v>0</v>
      </c>
      <c r="AF38" s="127"/>
      <c r="AG38" s="104">
        <f t="shared" ca="1" si="7"/>
        <v>0</v>
      </c>
      <c r="AH38" s="10"/>
      <c r="AI38" s="111">
        <f t="shared" ca="1" si="8"/>
        <v>32</v>
      </c>
      <c r="AJ38" s="112">
        <f t="shared" si="9"/>
        <v>33</v>
      </c>
      <c r="AK38" s="113">
        <f t="shared" ca="1" si="10"/>
        <v>32</v>
      </c>
      <c r="AL38" s="114">
        <f t="shared" ca="1" si="11"/>
        <v>32</v>
      </c>
      <c r="AM38" s="10"/>
      <c r="AN38" s="116" t="str">
        <f t="shared" si="16"/>
        <v xml:space="preserve"> </v>
      </c>
      <c r="AO38" s="117">
        <f ca="1">IF(AND(Input!$B$72&gt;=$E38,Input!$F$35&gt;=$E38),AO37*(1+(Input!$D$35)),0)</f>
        <v>0</v>
      </c>
      <c r="AP38" s="127"/>
      <c r="AQ38" s="104">
        <f ca="1">IF(Input!$F$35&gt;=$E38,IF(ISBLANK(AP38),AO38,AP38),0)</f>
        <v>0</v>
      </c>
      <c r="AR38" s="10"/>
      <c r="AS38" s="116" t="str">
        <f t="shared" si="17"/>
        <v xml:space="preserve"> </v>
      </c>
      <c r="AT38" s="117">
        <f ca="1">IF(AND(Input!$B$72&gt;=$E38,Input!$F$36&gt;=$E38),AT37*(1+(Input!$D$36)),0)</f>
        <v>0</v>
      </c>
      <c r="AU38" s="127"/>
      <c r="AV38" s="104">
        <f ca="1">IF(Input!$F$36&gt;=$E38,IF(ISBLANK(AU38),AT38,AU38),0)</f>
        <v>0</v>
      </c>
      <c r="AW38" s="10"/>
      <c r="AX38" s="116" t="str">
        <f t="shared" si="18"/>
        <v xml:space="preserve"> </v>
      </c>
      <c r="AY38" s="117">
        <f ca="1">IF(AND(Input!$B$72&gt;=$E38,Input!$F$37&gt;=$E38),AY37*(1+(Input!$D$37)),0)</f>
        <v>0</v>
      </c>
      <c r="AZ38" s="127"/>
      <c r="BA38" s="104">
        <f ca="1">IF(Input!$F$37&gt;=$E38,IF(ISBLANK(AZ38),AY38,AZ38),0)</f>
        <v>0</v>
      </c>
      <c r="BB38" s="10"/>
      <c r="BC38" s="116" t="str">
        <f t="shared" si="19"/>
        <v xml:space="preserve"> </v>
      </c>
      <c r="BD38" s="117">
        <f ca="1">IF(AND(Input!$B$72&gt;=$E38,Input!$F$38&gt;=$E38),BD37*(1+(Input!$D$38)),0)</f>
        <v>0</v>
      </c>
      <c r="BE38" s="127"/>
      <c r="BF38" s="104">
        <f ca="1">IF(Input!$F$38&gt;=$E38,IF(ISBLANK(BE38),BD38,BE38),0)</f>
        <v>0</v>
      </c>
      <c r="BG38" s="10"/>
      <c r="BH38" s="116" t="str">
        <f t="shared" si="20"/>
        <v xml:space="preserve"> </v>
      </c>
      <c r="BI38" s="117">
        <f ca="1">IF(AND(Input!$B$72&gt;=$E38,Input!$F$39&gt;=$E38),BI37*(1+(Input!$D$39)),0)</f>
        <v>0</v>
      </c>
      <c r="BJ38" s="127"/>
      <c r="BK38" s="104">
        <f ca="1">IF(Input!$F$39&gt;=$E38,IF(ISBLANK(BJ38),BI38,BJ38),0)</f>
        <v>0</v>
      </c>
      <c r="BL38" s="10"/>
      <c r="BM38" s="116" t="str">
        <f t="shared" si="21"/>
        <v xml:space="preserve"> </v>
      </c>
      <c r="BN38" s="117">
        <f ca="1">IF(AND(Input!$B$72&gt;=$E38,Input!$F$40&gt;=$E38),BN37*(1+(Input!$D$40)),0)</f>
        <v>0</v>
      </c>
      <c r="BO38" s="127"/>
      <c r="BP38" s="104">
        <f ca="1">IF(Input!$F$40&gt;=$E38,IF(ISBLANK(BO38),BN38,BO38),0)</f>
        <v>0</v>
      </c>
      <c r="BR38" s="110">
        <f t="shared" ref="BR38:BR69" ca="1" si="22">I38+M38+Q38+U38+Y38+AC38+AG38+AQ38+AV38+BA38+BF38+BK38+BP38</f>
        <v>0</v>
      </c>
      <c r="BT38" s="111">
        <f t="shared" ca="1" si="12"/>
        <v>32</v>
      </c>
      <c r="BU38" s="112">
        <f t="shared" si="13"/>
        <v>33</v>
      </c>
      <c r="BV38" s="113">
        <f t="shared" ca="1" si="14"/>
        <v>32</v>
      </c>
      <c r="BW38" s="114">
        <f t="shared" ca="1" si="15"/>
        <v>32</v>
      </c>
    </row>
    <row r="39" spans="2:75" ht="15" customHeight="1">
      <c r="B39" s="111">
        <f ca="1">IF('Income Replacement Calculations'!$CX$8&lt;0,B38+1)</f>
        <v>33</v>
      </c>
      <c r="C39" s="112">
        <f ca="1">IF('Income Replacement Calculations'!$CX$8&lt;0,C38+1)</f>
        <v>34</v>
      </c>
      <c r="D39" s="113">
        <f ca="1">IF('Income Replacement Calculations'!$CX$8&lt;0,D38+1)</f>
        <v>33</v>
      </c>
      <c r="E39" s="114">
        <f ca="1">IF('Income Replacement Calculations'!$CX$8&lt;0,E38+1)</f>
        <v>33</v>
      </c>
      <c r="G39" s="115">
        <f ca="1">IF(AND(Input!$B$72&gt;=$E39,Input!$F$28&gt;=$E39),$G38*(1+(Input!$D$28)),0)</f>
        <v>0</v>
      </c>
      <c r="H39" s="127"/>
      <c r="I39" s="104">
        <f t="shared" ca="1" si="1"/>
        <v>0</v>
      </c>
      <c r="J39" s="105"/>
      <c r="K39" s="115">
        <f ca="1">IF(AND(Input!$B$72&gt;=$E39,Input!$F$29&gt;=$E39),K38*(1+(Input!$D$29)),0)</f>
        <v>0</v>
      </c>
      <c r="L39" s="127"/>
      <c r="M39" s="104">
        <f t="shared" ca="1" si="2"/>
        <v>0</v>
      </c>
      <c r="N39" s="106"/>
      <c r="O39" s="115">
        <f ca="1">IF(AND(Input!$B$72&gt;=$E39,Input!$F$30&gt;=$E39),O38*(1+(Input!$D$30)),0)</f>
        <v>0</v>
      </c>
      <c r="P39" s="127"/>
      <c r="Q39" s="104">
        <f t="shared" ca="1" si="3"/>
        <v>0</v>
      </c>
      <c r="R39" s="10"/>
      <c r="S39" s="115">
        <f ca="1">IF(AND(Input!$B$72&gt;=$E39,Input!$F$31&gt;=$E39),S38*(1+(Input!$D$31)),0)</f>
        <v>0</v>
      </c>
      <c r="T39" s="127"/>
      <c r="U39" s="104">
        <f t="shared" ca="1" si="4"/>
        <v>0</v>
      </c>
      <c r="V39" s="10"/>
      <c r="W39" s="115">
        <f ca="1">IF(AND(Input!$B$72&gt;=$E39,Input!$F$32&gt;=$E39),W38*(1+(Input!$D$32)),0)</f>
        <v>0</v>
      </c>
      <c r="X39" s="127"/>
      <c r="Y39" s="104">
        <f t="shared" ca="1" si="5"/>
        <v>0</v>
      </c>
      <c r="Z39" s="10"/>
      <c r="AA39" s="115">
        <f ca="1">IF(AND(Input!$B$72&gt;=$E39,Input!$F$33&gt;=$E39),AA38*(1+(Input!$D$33)),0)</f>
        <v>0</v>
      </c>
      <c r="AB39" s="127"/>
      <c r="AC39" s="104">
        <f t="shared" ca="1" si="6"/>
        <v>0</v>
      </c>
      <c r="AD39" s="10"/>
      <c r="AE39" s="115">
        <f ca="1">IF(AND(Input!$B$72&gt;=$E39,Input!$F$34&gt;=$E39),AE38*(1+(Input!$D$34)),0)</f>
        <v>0</v>
      </c>
      <c r="AF39" s="127"/>
      <c r="AG39" s="104">
        <f t="shared" ca="1" si="7"/>
        <v>0</v>
      </c>
      <c r="AH39" s="10"/>
      <c r="AI39" s="111">
        <f t="shared" ca="1" si="8"/>
        <v>33</v>
      </c>
      <c r="AJ39" s="112">
        <f t="shared" si="9"/>
        <v>34</v>
      </c>
      <c r="AK39" s="113">
        <f t="shared" ca="1" si="10"/>
        <v>33</v>
      </c>
      <c r="AL39" s="114">
        <f t="shared" ca="1" si="11"/>
        <v>33</v>
      </c>
      <c r="AM39" s="10"/>
      <c r="AN39" s="116" t="str">
        <f t="shared" si="16"/>
        <v xml:space="preserve"> </v>
      </c>
      <c r="AO39" s="117">
        <f ca="1">IF(AND(Input!$B$72&gt;=$E39,Input!$F$35&gt;=$E39),AO38*(1+(Input!$D$35)),0)</f>
        <v>0</v>
      </c>
      <c r="AP39" s="127"/>
      <c r="AQ39" s="104">
        <f ca="1">IF(Input!$F$35&gt;=$E39,IF(ISBLANK(AP39),AO39,AP39),0)</f>
        <v>0</v>
      </c>
      <c r="AR39" s="10"/>
      <c r="AS39" s="116" t="str">
        <f t="shared" si="17"/>
        <v xml:space="preserve"> </v>
      </c>
      <c r="AT39" s="117">
        <f ca="1">IF(AND(Input!$B$72&gt;=$E39,Input!$F$36&gt;=$E39),AT38*(1+(Input!$D$36)),0)</f>
        <v>0</v>
      </c>
      <c r="AU39" s="127"/>
      <c r="AV39" s="104">
        <f ca="1">IF(Input!$F$36&gt;=$E39,IF(ISBLANK(AU39),AT39,AU39),0)</f>
        <v>0</v>
      </c>
      <c r="AW39" s="10"/>
      <c r="AX39" s="116" t="str">
        <f t="shared" si="18"/>
        <v xml:space="preserve"> </v>
      </c>
      <c r="AY39" s="117">
        <f ca="1">IF(AND(Input!$B$72&gt;=$E39,Input!$F$37&gt;=$E39),AY38*(1+(Input!$D$37)),0)</f>
        <v>0</v>
      </c>
      <c r="AZ39" s="127"/>
      <c r="BA39" s="104">
        <f ca="1">IF(Input!$F$37&gt;=$E39,IF(ISBLANK(AZ39),AY39,AZ39),0)</f>
        <v>0</v>
      </c>
      <c r="BB39" s="10"/>
      <c r="BC39" s="116" t="str">
        <f t="shared" si="19"/>
        <v xml:space="preserve"> </v>
      </c>
      <c r="BD39" s="117">
        <f ca="1">IF(AND(Input!$B$72&gt;=$E39,Input!$F$38&gt;=$E39),BD38*(1+(Input!$D$38)),0)</f>
        <v>0</v>
      </c>
      <c r="BE39" s="127"/>
      <c r="BF39" s="104">
        <f ca="1">IF(Input!$F$38&gt;=$E39,IF(ISBLANK(BE39),BD39,BE39),0)</f>
        <v>0</v>
      </c>
      <c r="BG39" s="10"/>
      <c r="BH39" s="116" t="str">
        <f t="shared" si="20"/>
        <v xml:space="preserve"> </v>
      </c>
      <c r="BI39" s="117">
        <f ca="1">IF(AND(Input!$B$72&gt;=$E39,Input!$F$39&gt;=$E39),BI38*(1+(Input!$D$39)),0)</f>
        <v>0</v>
      </c>
      <c r="BJ39" s="127"/>
      <c r="BK39" s="104">
        <f ca="1">IF(Input!$F$39&gt;=$E39,IF(ISBLANK(BJ39),BI39,BJ39),0)</f>
        <v>0</v>
      </c>
      <c r="BL39" s="10"/>
      <c r="BM39" s="116" t="str">
        <f t="shared" si="21"/>
        <v xml:space="preserve"> </v>
      </c>
      <c r="BN39" s="117">
        <f ca="1">IF(AND(Input!$B$72&gt;=$E39,Input!$F$40&gt;=$E39),BN38*(1+(Input!$D$40)),0)</f>
        <v>0</v>
      </c>
      <c r="BO39" s="127"/>
      <c r="BP39" s="104">
        <f ca="1">IF(Input!$F$40&gt;=$E39,IF(ISBLANK(BO39),BN39,BO39),0)</f>
        <v>0</v>
      </c>
      <c r="BR39" s="110">
        <f t="shared" ca="1" si="22"/>
        <v>0</v>
      </c>
      <c r="BT39" s="111">
        <f t="shared" ca="1" si="12"/>
        <v>33</v>
      </c>
      <c r="BU39" s="112">
        <f t="shared" si="13"/>
        <v>34</v>
      </c>
      <c r="BV39" s="113">
        <f t="shared" ca="1" si="14"/>
        <v>33</v>
      </c>
      <c r="BW39" s="114">
        <f t="shared" ca="1" si="15"/>
        <v>33</v>
      </c>
    </row>
    <row r="40" spans="2:75" ht="15" customHeight="1">
      <c r="B40" s="111">
        <f ca="1">IF('Income Replacement Calculations'!$CX$8&lt;0,B39+1)</f>
        <v>34</v>
      </c>
      <c r="C40" s="112">
        <f ca="1">IF('Income Replacement Calculations'!$CX$8&lt;0,C39+1)</f>
        <v>35</v>
      </c>
      <c r="D40" s="113">
        <f ca="1">IF('Income Replacement Calculations'!$CX$8&lt;0,D39+1)</f>
        <v>34</v>
      </c>
      <c r="E40" s="114">
        <f ca="1">IF('Income Replacement Calculations'!$CX$8&lt;0,E39+1)</f>
        <v>34</v>
      </c>
      <c r="G40" s="115">
        <f ca="1">IF(AND(Input!$B$72&gt;=$E40,Input!$F$28&gt;=$E40),$G39*(1+(Input!$D$28)),0)</f>
        <v>0</v>
      </c>
      <c r="H40" s="127"/>
      <c r="I40" s="104">
        <f t="shared" ca="1" si="1"/>
        <v>0</v>
      </c>
      <c r="J40" s="105"/>
      <c r="K40" s="115">
        <f ca="1">IF(AND(Input!$B$72&gt;=$E40,Input!$F$29&gt;=$E40),K39*(1+(Input!$D$29)),0)</f>
        <v>0</v>
      </c>
      <c r="L40" s="127"/>
      <c r="M40" s="104">
        <f t="shared" ca="1" si="2"/>
        <v>0</v>
      </c>
      <c r="N40" s="106"/>
      <c r="O40" s="115">
        <f ca="1">IF(AND(Input!$B$72&gt;=$E40,Input!$F$30&gt;=$E40),O39*(1+(Input!$D$30)),0)</f>
        <v>0</v>
      </c>
      <c r="P40" s="127"/>
      <c r="Q40" s="104">
        <f t="shared" ca="1" si="3"/>
        <v>0</v>
      </c>
      <c r="R40" s="10"/>
      <c r="S40" s="115">
        <f ca="1">IF(AND(Input!$B$72&gt;=$E40,Input!$F$31&gt;=$E40),S39*(1+(Input!$D$31)),0)</f>
        <v>0</v>
      </c>
      <c r="T40" s="127"/>
      <c r="U40" s="104">
        <f t="shared" ca="1" si="4"/>
        <v>0</v>
      </c>
      <c r="V40" s="10"/>
      <c r="W40" s="115">
        <f ca="1">IF(AND(Input!$B$72&gt;=$E40,Input!$F$32&gt;=$E40),W39*(1+(Input!$D$32)),0)</f>
        <v>0</v>
      </c>
      <c r="X40" s="127"/>
      <c r="Y40" s="104">
        <f t="shared" ca="1" si="5"/>
        <v>0</v>
      </c>
      <c r="Z40" s="10"/>
      <c r="AA40" s="115">
        <f ca="1">IF(AND(Input!$B$72&gt;=$E40,Input!$F$33&gt;=$E40),AA39*(1+(Input!$D$33)),0)</f>
        <v>0</v>
      </c>
      <c r="AB40" s="127"/>
      <c r="AC40" s="104">
        <f t="shared" ca="1" si="6"/>
        <v>0</v>
      </c>
      <c r="AD40" s="10"/>
      <c r="AE40" s="115">
        <f ca="1">IF(AND(Input!$B$72&gt;=$E40,Input!$F$34&gt;=$E40),AE39*(1+(Input!$D$34)),0)</f>
        <v>0</v>
      </c>
      <c r="AF40" s="127"/>
      <c r="AG40" s="104">
        <f t="shared" ca="1" si="7"/>
        <v>0</v>
      </c>
      <c r="AH40" s="10"/>
      <c r="AI40" s="111">
        <f t="shared" ca="1" si="8"/>
        <v>34</v>
      </c>
      <c r="AJ40" s="112">
        <f t="shared" si="9"/>
        <v>35</v>
      </c>
      <c r="AK40" s="113">
        <f t="shared" ca="1" si="10"/>
        <v>34</v>
      </c>
      <c r="AL40" s="114">
        <f t="shared" ca="1" si="11"/>
        <v>34</v>
      </c>
      <c r="AM40" s="10"/>
      <c r="AN40" s="116" t="str">
        <f t="shared" si="16"/>
        <v xml:space="preserve"> </v>
      </c>
      <c r="AO40" s="117">
        <f ca="1">IF(AND(Input!$B$72&gt;=$E40,Input!$F$35&gt;=$E40),AO39*(1+(Input!$D$35)),0)</f>
        <v>0</v>
      </c>
      <c r="AP40" s="127"/>
      <c r="AQ40" s="104">
        <f ca="1">IF(Input!$F$35&gt;=$E40,IF(ISBLANK(AP40),AO40,AP40),0)</f>
        <v>0</v>
      </c>
      <c r="AR40" s="10"/>
      <c r="AS40" s="116" t="str">
        <f t="shared" si="17"/>
        <v xml:space="preserve"> </v>
      </c>
      <c r="AT40" s="117">
        <f ca="1">IF(AND(Input!$B$72&gt;=$E40,Input!$F$36&gt;=$E40),AT39*(1+(Input!$D$36)),0)</f>
        <v>0</v>
      </c>
      <c r="AU40" s="127"/>
      <c r="AV40" s="104">
        <f ca="1">IF(Input!$F$36&gt;=$E40,IF(ISBLANK(AU40),AT40,AU40),0)</f>
        <v>0</v>
      </c>
      <c r="AW40" s="10"/>
      <c r="AX40" s="116" t="str">
        <f t="shared" si="18"/>
        <v xml:space="preserve"> </v>
      </c>
      <c r="AY40" s="117">
        <f ca="1">IF(AND(Input!$B$72&gt;=$E40,Input!$F$37&gt;=$E40),AY39*(1+(Input!$D$37)),0)</f>
        <v>0</v>
      </c>
      <c r="AZ40" s="127"/>
      <c r="BA40" s="104">
        <f ca="1">IF(Input!$F$37&gt;=$E40,IF(ISBLANK(AZ40),AY40,AZ40),0)</f>
        <v>0</v>
      </c>
      <c r="BB40" s="10"/>
      <c r="BC40" s="116" t="str">
        <f t="shared" si="19"/>
        <v xml:space="preserve"> </v>
      </c>
      <c r="BD40" s="117">
        <f ca="1">IF(AND(Input!$B$72&gt;=$E40,Input!$F$38&gt;=$E40),BD39*(1+(Input!$D$38)),0)</f>
        <v>0</v>
      </c>
      <c r="BE40" s="127"/>
      <c r="BF40" s="104">
        <f ca="1">IF(Input!$F$38&gt;=$E40,IF(ISBLANK(BE40),BD40,BE40),0)</f>
        <v>0</v>
      </c>
      <c r="BG40" s="10"/>
      <c r="BH40" s="116" t="str">
        <f t="shared" si="20"/>
        <v xml:space="preserve"> </v>
      </c>
      <c r="BI40" s="117">
        <f ca="1">IF(AND(Input!$B$72&gt;=$E40,Input!$F$39&gt;=$E40),BI39*(1+(Input!$D$39)),0)</f>
        <v>0</v>
      </c>
      <c r="BJ40" s="127"/>
      <c r="BK40" s="104">
        <f ca="1">IF(Input!$F$39&gt;=$E40,IF(ISBLANK(BJ40),BI40,BJ40),0)</f>
        <v>0</v>
      </c>
      <c r="BL40" s="10"/>
      <c r="BM40" s="116" t="str">
        <f t="shared" si="21"/>
        <v xml:space="preserve"> </v>
      </c>
      <c r="BN40" s="117">
        <f ca="1">IF(AND(Input!$B$72&gt;=$E40,Input!$F$40&gt;=$E40),BN39*(1+(Input!$D$40)),0)</f>
        <v>0</v>
      </c>
      <c r="BO40" s="127"/>
      <c r="BP40" s="104">
        <f ca="1">IF(Input!$F$40&gt;=$E40,IF(ISBLANK(BO40),BN40,BO40),0)</f>
        <v>0</v>
      </c>
      <c r="BR40" s="110">
        <f t="shared" ca="1" si="22"/>
        <v>0</v>
      </c>
      <c r="BT40" s="111">
        <f t="shared" ca="1" si="12"/>
        <v>34</v>
      </c>
      <c r="BU40" s="112">
        <f t="shared" si="13"/>
        <v>35</v>
      </c>
      <c r="BV40" s="113">
        <f t="shared" ca="1" si="14"/>
        <v>34</v>
      </c>
      <c r="BW40" s="114">
        <f t="shared" ca="1" si="15"/>
        <v>34</v>
      </c>
    </row>
    <row r="41" spans="2:75" ht="15" customHeight="1">
      <c r="B41" s="111">
        <f ca="1">IF('Income Replacement Calculations'!$CX$8&lt;0,B40+1)</f>
        <v>35</v>
      </c>
      <c r="C41" s="112">
        <f ca="1">IF('Income Replacement Calculations'!$CX$8&lt;0,C40+1)</f>
        <v>36</v>
      </c>
      <c r="D41" s="113">
        <f ca="1">IF('Income Replacement Calculations'!$CX$8&lt;0,D40+1)</f>
        <v>35</v>
      </c>
      <c r="E41" s="114">
        <f ca="1">IF('Income Replacement Calculations'!$CX$8&lt;0,E40+1)</f>
        <v>35</v>
      </c>
      <c r="G41" s="115">
        <f ca="1">IF(AND(Input!$B$72&gt;=$E41,Input!$F$28&gt;=$E41),$G40*(1+(Input!$D$28)),0)</f>
        <v>0</v>
      </c>
      <c r="H41" s="127"/>
      <c r="I41" s="104">
        <f t="shared" ca="1" si="1"/>
        <v>0</v>
      </c>
      <c r="J41" s="105"/>
      <c r="K41" s="115">
        <f ca="1">IF(AND(Input!$B$72&gt;=$E41,Input!$F$29&gt;=$E41),K40*(1+(Input!$D$29)),0)</f>
        <v>0</v>
      </c>
      <c r="L41" s="127"/>
      <c r="M41" s="104">
        <f t="shared" ca="1" si="2"/>
        <v>0</v>
      </c>
      <c r="N41" s="106"/>
      <c r="O41" s="115">
        <f ca="1">IF(AND(Input!$B$72&gt;=$E41,Input!$F$30&gt;=$E41),O40*(1+(Input!$D$30)),0)</f>
        <v>0</v>
      </c>
      <c r="P41" s="127"/>
      <c r="Q41" s="104">
        <f t="shared" ca="1" si="3"/>
        <v>0</v>
      </c>
      <c r="R41" s="10"/>
      <c r="S41" s="115">
        <f ca="1">IF(AND(Input!$B$72&gt;=$E41,Input!$F$31&gt;=$E41),S40*(1+(Input!$D$31)),0)</f>
        <v>0</v>
      </c>
      <c r="T41" s="127"/>
      <c r="U41" s="104">
        <f t="shared" ca="1" si="4"/>
        <v>0</v>
      </c>
      <c r="V41" s="10"/>
      <c r="W41" s="115">
        <f ca="1">IF(AND(Input!$B$72&gt;=$E41,Input!$F$32&gt;=$E41),W40*(1+(Input!$D$32)),0)</f>
        <v>0</v>
      </c>
      <c r="X41" s="127"/>
      <c r="Y41" s="104">
        <f t="shared" ca="1" si="5"/>
        <v>0</v>
      </c>
      <c r="Z41" s="10"/>
      <c r="AA41" s="115">
        <f ca="1">IF(AND(Input!$B$72&gt;=$E41,Input!$F$33&gt;=$E41),AA40*(1+(Input!$D$33)),0)</f>
        <v>0</v>
      </c>
      <c r="AB41" s="127"/>
      <c r="AC41" s="104">
        <f t="shared" ca="1" si="6"/>
        <v>0</v>
      </c>
      <c r="AD41" s="10"/>
      <c r="AE41" s="115">
        <f ca="1">IF(AND(Input!$B$72&gt;=$E41,Input!$F$34&gt;=$E41),AE40*(1+(Input!$D$34)),0)</f>
        <v>0</v>
      </c>
      <c r="AF41" s="127"/>
      <c r="AG41" s="104">
        <f t="shared" ca="1" si="7"/>
        <v>0</v>
      </c>
      <c r="AH41" s="10"/>
      <c r="AI41" s="111">
        <f t="shared" ca="1" si="8"/>
        <v>35</v>
      </c>
      <c r="AJ41" s="112">
        <f t="shared" si="9"/>
        <v>36</v>
      </c>
      <c r="AK41" s="113">
        <f t="shared" ca="1" si="10"/>
        <v>35</v>
      </c>
      <c r="AL41" s="114">
        <f t="shared" ca="1" si="11"/>
        <v>35</v>
      </c>
      <c r="AM41" s="10"/>
      <c r="AN41" s="116" t="str">
        <f t="shared" si="16"/>
        <v xml:space="preserve"> </v>
      </c>
      <c r="AO41" s="117">
        <f ca="1">IF(AND(Input!$B$72&gt;=$E41,Input!$F$35&gt;=$E41),AO40*(1+(Input!$D$35)),0)</f>
        <v>0</v>
      </c>
      <c r="AP41" s="127"/>
      <c r="AQ41" s="104">
        <f ca="1">IF(Input!$F$35&gt;=$E41,IF(ISBLANK(AP41),AO41,AP41),0)</f>
        <v>0</v>
      </c>
      <c r="AR41" s="10"/>
      <c r="AS41" s="116" t="str">
        <f t="shared" si="17"/>
        <v xml:space="preserve"> </v>
      </c>
      <c r="AT41" s="117">
        <f ca="1">IF(AND(Input!$B$72&gt;=$E41,Input!$F$36&gt;=$E41),AT40*(1+(Input!$D$36)),0)</f>
        <v>0</v>
      </c>
      <c r="AU41" s="127"/>
      <c r="AV41" s="104">
        <f ca="1">IF(Input!$F$36&gt;=$E41,IF(ISBLANK(AU41),AT41,AU41),0)</f>
        <v>0</v>
      </c>
      <c r="AW41" s="10"/>
      <c r="AX41" s="116" t="str">
        <f t="shared" si="18"/>
        <v xml:space="preserve"> </v>
      </c>
      <c r="AY41" s="117">
        <f ca="1">IF(AND(Input!$B$72&gt;=$E41,Input!$F$37&gt;=$E41),AY40*(1+(Input!$D$37)),0)</f>
        <v>0</v>
      </c>
      <c r="AZ41" s="127"/>
      <c r="BA41" s="104">
        <f ca="1">IF(Input!$F$37&gt;=$E41,IF(ISBLANK(AZ41),AY41,AZ41),0)</f>
        <v>0</v>
      </c>
      <c r="BB41" s="10"/>
      <c r="BC41" s="116" t="str">
        <f t="shared" si="19"/>
        <v xml:space="preserve"> </v>
      </c>
      <c r="BD41" s="117">
        <f ca="1">IF(AND(Input!$B$72&gt;=$E41,Input!$F$38&gt;=$E41),BD40*(1+(Input!$D$38)),0)</f>
        <v>0</v>
      </c>
      <c r="BE41" s="127"/>
      <c r="BF41" s="104">
        <f ca="1">IF(Input!$F$38&gt;=$E41,IF(ISBLANK(BE41),BD41,BE41),0)</f>
        <v>0</v>
      </c>
      <c r="BG41" s="10"/>
      <c r="BH41" s="116" t="str">
        <f t="shared" si="20"/>
        <v xml:space="preserve"> </v>
      </c>
      <c r="BI41" s="117">
        <f ca="1">IF(AND(Input!$B$72&gt;=$E41,Input!$F$39&gt;=$E41),BI40*(1+(Input!$D$39)),0)</f>
        <v>0</v>
      </c>
      <c r="BJ41" s="127"/>
      <c r="BK41" s="104">
        <f ca="1">IF(Input!$F$39&gt;=$E41,IF(ISBLANK(BJ41),BI41,BJ41),0)</f>
        <v>0</v>
      </c>
      <c r="BL41" s="10"/>
      <c r="BM41" s="116" t="str">
        <f t="shared" si="21"/>
        <v xml:space="preserve"> </v>
      </c>
      <c r="BN41" s="117">
        <f ca="1">IF(AND(Input!$B$72&gt;=$E41,Input!$F$40&gt;=$E41),BN40*(1+(Input!$D$40)),0)</f>
        <v>0</v>
      </c>
      <c r="BO41" s="127"/>
      <c r="BP41" s="104">
        <f ca="1">IF(Input!$F$40&gt;=$E41,IF(ISBLANK(BO41),BN41,BO41),0)</f>
        <v>0</v>
      </c>
      <c r="BR41" s="110">
        <f t="shared" ca="1" si="22"/>
        <v>0</v>
      </c>
      <c r="BT41" s="111">
        <f t="shared" ca="1" si="12"/>
        <v>35</v>
      </c>
      <c r="BU41" s="112">
        <f t="shared" si="13"/>
        <v>36</v>
      </c>
      <c r="BV41" s="113">
        <f t="shared" ca="1" si="14"/>
        <v>35</v>
      </c>
      <c r="BW41" s="114">
        <f t="shared" ca="1" si="15"/>
        <v>35</v>
      </c>
    </row>
    <row r="42" spans="2:75" ht="15" customHeight="1">
      <c r="B42" s="111">
        <f ca="1">IF('Income Replacement Calculations'!$CX$8&lt;0,B41+1)</f>
        <v>36</v>
      </c>
      <c r="C42" s="112">
        <f ca="1">IF('Income Replacement Calculations'!$CX$8&lt;0,C41+1)</f>
        <v>37</v>
      </c>
      <c r="D42" s="113">
        <f ca="1">IF('Income Replacement Calculations'!$CX$8&lt;0,D41+1)</f>
        <v>36</v>
      </c>
      <c r="E42" s="114">
        <f ca="1">IF('Income Replacement Calculations'!$CX$8&lt;0,E41+1)</f>
        <v>36</v>
      </c>
      <c r="G42" s="115">
        <f ca="1">IF(AND(Input!$B$72&gt;=$E42,Input!$F$28&gt;=$E42),$G41*(1+(Input!$D$28)),0)</f>
        <v>0</v>
      </c>
      <c r="H42" s="127"/>
      <c r="I42" s="104">
        <f t="shared" ca="1" si="1"/>
        <v>0</v>
      </c>
      <c r="J42" s="105"/>
      <c r="K42" s="115">
        <f ca="1">IF(AND(Input!$B$72&gt;=$E42,Input!$F$29&gt;=$E42),K41*(1+(Input!$D$29)),0)</f>
        <v>0</v>
      </c>
      <c r="L42" s="127"/>
      <c r="M42" s="104">
        <f t="shared" ca="1" si="2"/>
        <v>0</v>
      </c>
      <c r="N42" s="106"/>
      <c r="O42" s="115">
        <f ca="1">IF(AND(Input!$B$72&gt;=$E42,Input!$F$30&gt;=$E42),O41*(1+(Input!$D$30)),0)</f>
        <v>0</v>
      </c>
      <c r="P42" s="127"/>
      <c r="Q42" s="104">
        <f t="shared" ca="1" si="3"/>
        <v>0</v>
      </c>
      <c r="R42" s="10"/>
      <c r="S42" s="115">
        <f ca="1">IF(AND(Input!$B$72&gt;=$E42,Input!$F$31&gt;=$E42),S41*(1+(Input!$D$31)),0)</f>
        <v>0</v>
      </c>
      <c r="T42" s="127"/>
      <c r="U42" s="104">
        <f t="shared" ca="1" si="4"/>
        <v>0</v>
      </c>
      <c r="V42" s="10"/>
      <c r="W42" s="115">
        <f ca="1">IF(AND(Input!$B$72&gt;=$E42,Input!$F$32&gt;=$E42),W41*(1+(Input!$D$32)),0)</f>
        <v>0</v>
      </c>
      <c r="X42" s="127"/>
      <c r="Y42" s="104">
        <f t="shared" ca="1" si="5"/>
        <v>0</v>
      </c>
      <c r="Z42" s="10"/>
      <c r="AA42" s="115">
        <f ca="1">IF(AND(Input!$B$72&gt;=$E42,Input!$F$33&gt;=$E42),AA41*(1+(Input!$D$33)),0)</f>
        <v>0</v>
      </c>
      <c r="AB42" s="127"/>
      <c r="AC42" s="104">
        <f t="shared" ca="1" si="6"/>
        <v>0</v>
      </c>
      <c r="AD42" s="10"/>
      <c r="AE42" s="115">
        <f ca="1">IF(AND(Input!$B$72&gt;=$E42,Input!$F$34&gt;=$E42),AE41*(1+(Input!$D$34)),0)</f>
        <v>0</v>
      </c>
      <c r="AF42" s="127"/>
      <c r="AG42" s="104">
        <f t="shared" ca="1" si="7"/>
        <v>0</v>
      </c>
      <c r="AH42" s="10"/>
      <c r="AI42" s="111">
        <f t="shared" ca="1" si="8"/>
        <v>36</v>
      </c>
      <c r="AJ42" s="112">
        <f t="shared" si="9"/>
        <v>37</v>
      </c>
      <c r="AK42" s="113">
        <f t="shared" ca="1" si="10"/>
        <v>36</v>
      </c>
      <c r="AL42" s="114">
        <f t="shared" ca="1" si="11"/>
        <v>36</v>
      </c>
      <c r="AM42" s="10"/>
      <c r="AN42" s="116" t="str">
        <f t="shared" si="16"/>
        <v xml:space="preserve"> </v>
      </c>
      <c r="AO42" s="117">
        <f ca="1">IF(AND(Input!$B$72&gt;=$E42,Input!$F$35&gt;=$E42),AO41*(1+(Input!$D$35)),0)</f>
        <v>0</v>
      </c>
      <c r="AP42" s="127"/>
      <c r="AQ42" s="104">
        <f ca="1">IF(Input!$F$35&gt;=$E42,IF(ISBLANK(AP42),AO42,AP42),0)</f>
        <v>0</v>
      </c>
      <c r="AR42" s="10"/>
      <c r="AS42" s="116" t="str">
        <f t="shared" si="17"/>
        <v xml:space="preserve"> </v>
      </c>
      <c r="AT42" s="117">
        <f ca="1">IF(AND(Input!$B$72&gt;=$E42,Input!$F$36&gt;=$E42),AT41*(1+(Input!$D$36)),0)</f>
        <v>0</v>
      </c>
      <c r="AU42" s="127"/>
      <c r="AV42" s="104">
        <f ca="1">IF(Input!$F$36&gt;=$E42,IF(ISBLANK(AU42),AT42,AU42),0)</f>
        <v>0</v>
      </c>
      <c r="AW42" s="10"/>
      <c r="AX42" s="116" t="str">
        <f t="shared" si="18"/>
        <v xml:space="preserve"> </v>
      </c>
      <c r="AY42" s="117">
        <f ca="1">IF(AND(Input!$B$72&gt;=$E42,Input!$F$37&gt;=$E42),AY41*(1+(Input!$D$37)),0)</f>
        <v>0</v>
      </c>
      <c r="AZ42" s="127"/>
      <c r="BA42" s="104">
        <f ca="1">IF(Input!$F$37&gt;=$E42,IF(ISBLANK(AZ42),AY42,AZ42),0)</f>
        <v>0</v>
      </c>
      <c r="BB42" s="10"/>
      <c r="BC42" s="116" t="str">
        <f t="shared" si="19"/>
        <v xml:space="preserve"> </v>
      </c>
      <c r="BD42" s="117">
        <f ca="1">IF(AND(Input!$B$72&gt;=$E42,Input!$F$38&gt;=$E42),BD41*(1+(Input!$D$38)),0)</f>
        <v>0</v>
      </c>
      <c r="BE42" s="127"/>
      <c r="BF42" s="104">
        <f ca="1">IF(Input!$F$38&gt;=$E42,IF(ISBLANK(BE42),BD42,BE42),0)</f>
        <v>0</v>
      </c>
      <c r="BG42" s="10"/>
      <c r="BH42" s="116" t="str">
        <f t="shared" si="20"/>
        <v xml:space="preserve"> </v>
      </c>
      <c r="BI42" s="117">
        <f ca="1">IF(AND(Input!$B$72&gt;=$E42,Input!$F$39&gt;=$E42),BI41*(1+(Input!$D$39)),0)</f>
        <v>0</v>
      </c>
      <c r="BJ42" s="127"/>
      <c r="BK42" s="104">
        <f ca="1">IF(Input!$F$39&gt;=$E42,IF(ISBLANK(BJ42),BI42,BJ42),0)</f>
        <v>0</v>
      </c>
      <c r="BL42" s="10"/>
      <c r="BM42" s="116" t="str">
        <f t="shared" si="21"/>
        <v xml:space="preserve"> </v>
      </c>
      <c r="BN42" s="117">
        <f ca="1">IF(AND(Input!$B$72&gt;=$E42,Input!$F$40&gt;=$E42),BN41*(1+(Input!$D$40)),0)</f>
        <v>0</v>
      </c>
      <c r="BO42" s="127"/>
      <c r="BP42" s="104">
        <f ca="1">IF(Input!$F$40&gt;=$E42,IF(ISBLANK(BO42),BN42,BO42),0)</f>
        <v>0</v>
      </c>
      <c r="BR42" s="110">
        <f t="shared" ca="1" si="22"/>
        <v>0</v>
      </c>
      <c r="BT42" s="111">
        <f t="shared" ca="1" si="12"/>
        <v>36</v>
      </c>
      <c r="BU42" s="112">
        <f t="shared" si="13"/>
        <v>37</v>
      </c>
      <c r="BV42" s="113">
        <f t="shared" ca="1" si="14"/>
        <v>36</v>
      </c>
      <c r="BW42" s="114">
        <f t="shared" ca="1" si="15"/>
        <v>36</v>
      </c>
    </row>
    <row r="43" spans="2:75" ht="15" customHeight="1">
      <c r="B43" s="111">
        <f ca="1">IF('Income Replacement Calculations'!$CX$8&lt;0,B42+1)</f>
        <v>37</v>
      </c>
      <c r="C43" s="112">
        <f ca="1">IF('Income Replacement Calculations'!$CX$8&lt;0,C42+1)</f>
        <v>38</v>
      </c>
      <c r="D43" s="113">
        <f ca="1">IF('Income Replacement Calculations'!$CX$8&lt;0,D42+1)</f>
        <v>37</v>
      </c>
      <c r="E43" s="114">
        <f ca="1">IF('Income Replacement Calculations'!$CX$8&lt;0,E42+1)</f>
        <v>37</v>
      </c>
      <c r="G43" s="115">
        <f ca="1">IF(AND(Input!$B$72&gt;=$E43,Input!$F$28&gt;=$E43),$G42*(1+(Input!$D$28)),0)</f>
        <v>0</v>
      </c>
      <c r="H43" s="127"/>
      <c r="I43" s="104">
        <f t="shared" ca="1" si="1"/>
        <v>0</v>
      </c>
      <c r="J43" s="105"/>
      <c r="K43" s="115">
        <f ca="1">IF(AND(Input!$B$72&gt;=$E43,Input!$F$29&gt;=$E43),K42*(1+(Input!$D$29)),0)</f>
        <v>0</v>
      </c>
      <c r="L43" s="127"/>
      <c r="M43" s="104">
        <f t="shared" ca="1" si="2"/>
        <v>0</v>
      </c>
      <c r="N43" s="106"/>
      <c r="O43" s="115">
        <f ca="1">IF(AND(Input!$B$72&gt;=$E43,Input!$F$30&gt;=$E43),O42*(1+(Input!$D$30)),0)</f>
        <v>0</v>
      </c>
      <c r="P43" s="127"/>
      <c r="Q43" s="104">
        <f t="shared" ca="1" si="3"/>
        <v>0</v>
      </c>
      <c r="R43" s="10"/>
      <c r="S43" s="115">
        <f ca="1">IF(AND(Input!$B$72&gt;=$E43,Input!$F$31&gt;=$E43),S42*(1+(Input!$D$31)),0)</f>
        <v>0</v>
      </c>
      <c r="T43" s="127"/>
      <c r="U43" s="104">
        <f t="shared" ca="1" si="4"/>
        <v>0</v>
      </c>
      <c r="V43" s="10"/>
      <c r="W43" s="115">
        <f ca="1">IF(AND(Input!$B$72&gt;=$E43,Input!$F$32&gt;=$E43),W42*(1+(Input!$D$32)),0)</f>
        <v>0</v>
      </c>
      <c r="X43" s="127"/>
      <c r="Y43" s="104">
        <f t="shared" ca="1" si="5"/>
        <v>0</v>
      </c>
      <c r="Z43" s="10"/>
      <c r="AA43" s="115">
        <f ca="1">IF(AND(Input!$B$72&gt;=$E43,Input!$F$33&gt;=$E43),AA42*(1+(Input!$D$33)),0)</f>
        <v>0</v>
      </c>
      <c r="AB43" s="127"/>
      <c r="AC43" s="104">
        <f t="shared" ca="1" si="6"/>
        <v>0</v>
      </c>
      <c r="AD43" s="10"/>
      <c r="AE43" s="115">
        <f ca="1">IF(AND(Input!$B$72&gt;=$E43,Input!$F$34&gt;=$E43),AE42*(1+(Input!$D$34)),0)</f>
        <v>0</v>
      </c>
      <c r="AF43" s="127"/>
      <c r="AG43" s="104">
        <f t="shared" ca="1" si="7"/>
        <v>0</v>
      </c>
      <c r="AH43" s="10"/>
      <c r="AI43" s="111">
        <f t="shared" ca="1" si="8"/>
        <v>37</v>
      </c>
      <c r="AJ43" s="112">
        <f t="shared" si="9"/>
        <v>38</v>
      </c>
      <c r="AK43" s="113">
        <f t="shared" ca="1" si="10"/>
        <v>37</v>
      </c>
      <c r="AL43" s="114">
        <f t="shared" ca="1" si="11"/>
        <v>37</v>
      </c>
      <c r="AM43" s="10"/>
      <c r="AN43" s="116" t="str">
        <f t="shared" si="16"/>
        <v xml:space="preserve"> </v>
      </c>
      <c r="AO43" s="117">
        <f ca="1">IF(AND(Input!$B$72&gt;=$E43,Input!$F$35&gt;=$E43),AO42*(1+(Input!$D$35)),0)</f>
        <v>0</v>
      </c>
      <c r="AP43" s="127"/>
      <c r="AQ43" s="104">
        <f ca="1">IF(Input!$F$35&gt;=$E43,IF(ISBLANK(AP43),AO43,AP43),0)</f>
        <v>0</v>
      </c>
      <c r="AR43" s="10"/>
      <c r="AS43" s="116" t="str">
        <f t="shared" si="17"/>
        <v xml:space="preserve"> </v>
      </c>
      <c r="AT43" s="117">
        <f ca="1">IF(AND(Input!$B$72&gt;=$E43,Input!$F$36&gt;=$E43),AT42*(1+(Input!$D$36)),0)</f>
        <v>0</v>
      </c>
      <c r="AU43" s="127"/>
      <c r="AV43" s="104">
        <f ca="1">IF(Input!$F$36&gt;=$E43,IF(ISBLANK(AU43),AT43,AU43),0)</f>
        <v>0</v>
      </c>
      <c r="AW43" s="10"/>
      <c r="AX43" s="116" t="str">
        <f t="shared" si="18"/>
        <v xml:space="preserve"> </v>
      </c>
      <c r="AY43" s="117">
        <f ca="1">IF(AND(Input!$B$72&gt;=$E43,Input!$F$37&gt;=$E43),AY42*(1+(Input!$D$37)),0)</f>
        <v>0</v>
      </c>
      <c r="AZ43" s="127"/>
      <c r="BA43" s="104">
        <f ca="1">IF(Input!$F$37&gt;=$E43,IF(ISBLANK(AZ43),AY43,AZ43),0)</f>
        <v>0</v>
      </c>
      <c r="BB43" s="10"/>
      <c r="BC43" s="116" t="str">
        <f t="shared" si="19"/>
        <v xml:space="preserve"> </v>
      </c>
      <c r="BD43" s="117">
        <f ca="1">IF(AND(Input!$B$72&gt;=$E43,Input!$F$38&gt;=$E43),BD42*(1+(Input!$D$38)),0)</f>
        <v>0</v>
      </c>
      <c r="BE43" s="127"/>
      <c r="BF43" s="104">
        <f ca="1">IF(Input!$F$38&gt;=$E43,IF(ISBLANK(BE43),BD43,BE43),0)</f>
        <v>0</v>
      </c>
      <c r="BG43" s="10"/>
      <c r="BH43" s="116" t="str">
        <f t="shared" si="20"/>
        <v xml:space="preserve"> </v>
      </c>
      <c r="BI43" s="117">
        <f ca="1">IF(AND(Input!$B$72&gt;=$E43,Input!$F$39&gt;=$E43),BI42*(1+(Input!$D$39)),0)</f>
        <v>0</v>
      </c>
      <c r="BJ43" s="127"/>
      <c r="BK43" s="104">
        <f ca="1">IF(Input!$F$39&gt;=$E43,IF(ISBLANK(BJ43),BI43,BJ43),0)</f>
        <v>0</v>
      </c>
      <c r="BL43" s="10"/>
      <c r="BM43" s="116" t="str">
        <f t="shared" si="21"/>
        <v xml:space="preserve"> </v>
      </c>
      <c r="BN43" s="117">
        <f ca="1">IF(AND(Input!$B$72&gt;=$E43,Input!$F$40&gt;=$E43),BN42*(1+(Input!$D$40)),0)</f>
        <v>0</v>
      </c>
      <c r="BO43" s="127"/>
      <c r="BP43" s="104">
        <f ca="1">IF(Input!$F$40&gt;=$E43,IF(ISBLANK(BO43),BN43,BO43),0)</f>
        <v>0</v>
      </c>
      <c r="BR43" s="110">
        <f t="shared" ca="1" si="22"/>
        <v>0</v>
      </c>
      <c r="BT43" s="111">
        <f t="shared" ca="1" si="12"/>
        <v>37</v>
      </c>
      <c r="BU43" s="112">
        <f t="shared" si="13"/>
        <v>38</v>
      </c>
      <c r="BV43" s="113">
        <f t="shared" ca="1" si="14"/>
        <v>37</v>
      </c>
      <c r="BW43" s="114">
        <f t="shared" ca="1" si="15"/>
        <v>37</v>
      </c>
    </row>
    <row r="44" spans="2:75" ht="15" customHeight="1">
      <c r="B44" s="111">
        <f ca="1">IF('Income Replacement Calculations'!$CX$8&lt;0,B43+1)</f>
        <v>38</v>
      </c>
      <c r="C44" s="112">
        <f ca="1">IF('Income Replacement Calculations'!$CX$8&lt;0,C43+1)</f>
        <v>39</v>
      </c>
      <c r="D44" s="113">
        <f ca="1">IF('Income Replacement Calculations'!$CX$8&lt;0,D43+1)</f>
        <v>38</v>
      </c>
      <c r="E44" s="114">
        <f ca="1">IF('Income Replacement Calculations'!$CX$8&lt;0,E43+1)</f>
        <v>38</v>
      </c>
      <c r="G44" s="115">
        <f ca="1">IF(AND(Input!$B$72&gt;=$E44,Input!$F$28&gt;=$E44),$G43*(1+(Input!$D$28)),0)</f>
        <v>0</v>
      </c>
      <c r="H44" s="127"/>
      <c r="I44" s="104">
        <f t="shared" ca="1" si="1"/>
        <v>0</v>
      </c>
      <c r="J44" s="105"/>
      <c r="K44" s="115">
        <f ca="1">IF(AND(Input!$B$72&gt;=$E44,Input!$F$29&gt;=$E44),K43*(1+(Input!$D$29)),0)</f>
        <v>0</v>
      </c>
      <c r="L44" s="127"/>
      <c r="M44" s="104">
        <f t="shared" ca="1" si="2"/>
        <v>0</v>
      </c>
      <c r="N44" s="106"/>
      <c r="O44" s="115">
        <f ca="1">IF(AND(Input!$B$72&gt;=$E44,Input!$F$30&gt;=$E44),O43*(1+(Input!$D$30)),0)</f>
        <v>0</v>
      </c>
      <c r="P44" s="127"/>
      <c r="Q44" s="104">
        <f t="shared" ca="1" si="3"/>
        <v>0</v>
      </c>
      <c r="R44" s="10"/>
      <c r="S44" s="115">
        <f ca="1">IF(AND(Input!$B$72&gt;=$E44,Input!$F$31&gt;=$E44),S43*(1+(Input!$D$31)),0)</f>
        <v>0</v>
      </c>
      <c r="T44" s="127"/>
      <c r="U44" s="104">
        <f t="shared" ca="1" si="4"/>
        <v>0</v>
      </c>
      <c r="V44" s="10"/>
      <c r="W44" s="115">
        <f ca="1">IF(AND(Input!$B$72&gt;=$E44,Input!$F$32&gt;=$E44),W43*(1+(Input!$D$32)),0)</f>
        <v>0</v>
      </c>
      <c r="X44" s="127"/>
      <c r="Y44" s="104">
        <f t="shared" ca="1" si="5"/>
        <v>0</v>
      </c>
      <c r="Z44" s="10"/>
      <c r="AA44" s="115">
        <f ca="1">IF(AND(Input!$B$72&gt;=$E44,Input!$F$33&gt;=$E44),AA43*(1+(Input!$D$33)),0)</f>
        <v>0</v>
      </c>
      <c r="AB44" s="127"/>
      <c r="AC44" s="104">
        <f t="shared" ca="1" si="6"/>
        <v>0</v>
      </c>
      <c r="AD44" s="10"/>
      <c r="AE44" s="115">
        <f ca="1">IF(AND(Input!$B$72&gt;=$E44,Input!$F$34&gt;=$E44),AE43*(1+(Input!$D$34)),0)</f>
        <v>0</v>
      </c>
      <c r="AF44" s="127"/>
      <c r="AG44" s="104">
        <f t="shared" ca="1" si="7"/>
        <v>0</v>
      </c>
      <c r="AH44" s="10"/>
      <c r="AI44" s="111">
        <f t="shared" ca="1" si="8"/>
        <v>38</v>
      </c>
      <c r="AJ44" s="112">
        <f t="shared" si="9"/>
        <v>39</v>
      </c>
      <c r="AK44" s="113">
        <f t="shared" ca="1" si="10"/>
        <v>38</v>
      </c>
      <c r="AL44" s="114">
        <f t="shared" ca="1" si="11"/>
        <v>38</v>
      </c>
      <c r="AM44" s="10"/>
      <c r="AN44" s="116" t="str">
        <f t="shared" si="16"/>
        <v xml:space="preserve"> </v>
      </c>
      <c r="AO44" s="117">
        <f ca="1">IF(AND(Input!$B$72&gt;=$E44,Input!$F$35&gt;=$E44),AO43*(1+(Input!$D$35)),0)</f>
        <v>0</v>
      </c>
      <c r="AP44" s="127"/>
      <c r="AQ44" s="104">
        <f ca="1">IF(Input!$F$35&gt;=$E44,IF(ISBLANK(AP44),AO44,AP44),0)</f>
        <v>0</v>
      </c>
      <c r="AR44" s="10"/>
      <c r="AS44" s="116" t="str">
        <f t="shared" si="17"/>
        <v xml:space="preserve"> </v>
      </c>
      <c r="AT44" s="117">
        <f ca="1">IF(AND(Input!$B$72&gt;=$E44,Input!$F$36&gt;=$E44),AT43*(1+(Input!$D$36)),0)</f>
        <v>0</v>
      </c>
      <c r="AU44" s="127"/>
      <c r="AV44" s="104">
        <f ca="1">IF(Input!$F$36&gt;=$E44,IF(ISBLANK(AU44),AT44,AU44),0)</f>
        <v>0</v>
      </c>
      <c r="AW44" s="10"/>
      <c r="AX44" s="116" t="str">
        <f t="shared" si="18"/>
        <v xml:space="preserve"> </v>
      </c>
      <c r="AY44" s="117">
        <f ca="1">IF(AND(Input!$B$72&gt;=$E44,Input!$F$37&gt;=$E44),AY43*(1+(Input!$D$37)),0)</f>
        <v>0</v>
      </c>
      <c r="AZ44" s="127"/>
      <c r="BA44" s="104">
        <f ca="1">IF(Input!$F$37&gt;=$E44,IF(ISBLANK(AZ44),AY44,AZ44),0)</f>
        <v>0</v>
      </c>
      <c r="BB44" s="10"/>
      <c r="BC44" s="116" t="str">
        <f t="shared" si="19"/>
        <v xml:space="preserve"> </v>
      </c>
      <c r="BD44" s="117">
        <f ca="1">IF(AND(Input!$B$72&gt;=$E44,Input!$F$38&gt;=$E44),BD43*(1+(Input!$D$38)),0)</f>
        <v>0</v>
      </c>
      <c r="BE44" s="127"/>
      <c r="BF44" s="104">
        <f ca="1">IF(Input!$F$38&gt;=$E44,IF(ISBLANK(BE44),BD44,BE44),0)</f>
        <v>0</v>
      </c>
      <c r="BG44" s="10"/>
      <c r="BH44" s="116" t="str">
        <f t="shared" si="20"/>
        <v xml:space="preserve"> </v>
      </c>
      <c r="BI44" s="117">
        <f ca="1">IF(AND(Input!$B$72&gt;=$E44,Input!$F$39&gt;=$E44),BI43*(1+(Input!$D$39)),0)</f>
        <v>0</v>
      </c>
      <c r="BJ44" s="127"/>
      <c r="BK44" s="104">
        <f ca="1">IF(Input!$F$39&gt;=$E44,IF(ISBLANK(BJ44),BI44,BJ44),0)</f>
        <v>0</v>
      </c>
      <c r="BL44" s="10"/>
      <c r="BM44" s="116" t="str">
        <f t="shared" si="21"/>
        <v xml:space="preserve"> </v>
      </c>
      <c r="BN44" s="117">
        <f ca="1">IF(AND(Input!$B$72&gt;=$E44,Input!$F$40&gt;=$E44),BN43*(1+(Input!$D$40)),0)</f>
        <v>0</v>
      </c>
      <c r="BO44" s="127"/>
      <c r="BP44" s="104">
        <f ca="1">IF(Input!$F$40&gt;=$E44,IF(ISBLANK(BO44),BN44,BO44),0)</f>
        <v>0</v>
      </c>
      <c r="BR44" s="110">
        <f t="shared" ca="1" si="22"/>
        <v>0</v>
      </c>
      <c r="BT44" s="111">
        <f t="shared" ca="1" si="12"/>
        <v>38</v>
      </c>
      <c r="BU44" s="112">
        <f t="shared" si="13"/>
        <v>39</v>
      </c>
      <c r="BV44" s="113">
        <f t="shared" ca="1" si="14"/>
        <v>38</v>
      </c>
      <c r="BW44" s="114">
        <f t="shared" ca="1" si="15"/>
        <v>38</v>
      </c>
    </row>
    <row r="45" spans="2:75" ht="15" customHeight="1">
      <c r="B45" s="111">
        <f ca="1">IF('Income Replacement Calculations'!$CX$8&lt;0,B44+1)</f>
        <v>39</v>
      </c>
      <c r="C45" s="112">
        <f ca="1">IF('Income Replacement Calculations'!$CX$8&lt;0,C44+1)</f>
        <v>40</v>
      </c>
      <c r="D45" s="113">
        <f ca="1">IF('Income Replacement Calculations'!$CX$8&lt;0,D44+1)</f>
        <v>39</v>
      </c>
      <c r="E45" s="114">
        <f ca="1">IF('Income Replacement Calculations'!$CX$8&lt;0,E44+1)</f>
        <v>39</v>
      </c>
      <c r="G45" s="115">
        <f ca="1">IF(AND(Input!$B$72&gt;=$E45,Input!$F$28&gt;=$E45),$G44*(1+(Input!$D$28)),0)</f>
        <v>0</v>
      </c>
      <c r="H45" s="127"/>
      <c r="I45" s="104">
        <f t="shared" ca="1" si="1"/>
        <v>0</v>
      </c>
      <c r="J45" s="105"/>
      <c r="K45" s="115">
        <f ca="1">IF(AND(Input!$B$72&gt;=$E45,Input!$F$29&gt;=$E45),K44*(1+(Input!$D$29)),0)</f>
        <v>0</v>
      </c>
      <c r="L45" s="127"/>
      <c r="M45" s="104">
        <f t="shared" ca="1" si="2"/>
        <v>0</v>
      </c>
      <c r="N45" s="106"/>
      <c r="O45" s="115">
        <f ca="1">IF(AND(Input!$B$72&gt;=$E45,Input!$F$30&gt;=$E45),O44*(1+(Input!$D$30)),0)</f>
        <v>0</v>
      </c>
      <c r="P45" s="127"/>
      <c r="Q45" s="104">
        <f t="shared" ca="1" si="3"/>
        <v>0</v>
      </c>
      <c r="R45" s="10"/>
      <c r="S45" s="115">
        <f ca="1">IF(AND(Input!$B$72&gt;=$E45,Input!$F$31&gt;=$E45),S44*(1+(Input!$D$31)),0)</f>
        <v>0</v>
      </c>
      <c r="T45" s="127"/>
      <c r="U45" s="104">
        <f t="shared" ca="1" si="4"/>
        <v>0</v>
      </c>
      <c r="V45" s="10"/>
      <c r="W45" s="115">
        <f ca="1">IF(AND(Input!$B$72&gt;=$E45,Input!$F$32&gt;=$E45),W44*(1+(Input!$D$32)),0)</f>
        <v>0</v>
      </c>
      <c r="X45" s="127"/>
      <c r="Y45" s="104">
        <f t="shared" ca="1" si="5"/>
        <v>0</v>
      </c>
      <c r="Z45" s="10"/>
      <c r="AA45" s="115">
        <f ca="1">IF(AND(Input!$B$72&gt;=$E45,Input!$F$33&gt;=$E45),AA44*(1+(Input!$D$33)),0)</f>
        <v>0</v>
      </c>
      <c r="AB45" s="127"/>
      <c r="AC45" s="104">
        <f t="shared" ca="1" si="6"/>
        <v>0</v>
      </c>
      <c r="AD45" s="10"/>
      <c r="AE45" s="115">
        <f ca="1">IF(AND(Input!$B$72&gt;=$E45,Input!$F$34&gt;=$E45),AE44*(1+(Input!$D$34)),0)</f>
        <v>0</v>
      </c>
      <c r="AF45" s="127"/>
      <c r="AG45" s="104">
        <f t="shared" ca="1" si="7"/>
        <v>0</v>
      </c>
      <c r="AH45" s="10"/>
      <c r="AI45" s="111">
        <f t="shared" ca="1" si="8"/>
        <v>39</v>
      </c>
      <c r="AJ45" s="112">
        <f t="shared" si="9"/>
        <v>40</v>
      </c>
      <c r="AK45" s="113">
        <f t="shared" ca="1" si="10"/>
        <v>39</v>
      </c>
      <c r="AL45" s="114">
        <f t="shared" ca="1" si="11"/>
        <v>39</v>
      </c>
      <c r="AM45" s="10"/>
      <c r="AN45" s="116" t="str">
        <f t="shared" si="16"/>
        <v xml:space="preserve"> </v>
      </c>
      <c r="AO45" s="117">
        <f ca="1">IF(AND(Input!$B$72&gt;=$E45,Input!$F$35&gt;=$E45),AO44*(1+(Input!$D$35)),0)</f>
        <v>0</v>
      </c>
      <c r="AP45" s="127"/>
      <c r="AQ45" s="104">
        <f ca="1">IF(Input!$F$35&gt;=$E45,IF(ISBLANK(AP45),AO45,AP45),0)</f>
        <v>0</v>
      </c>
      <c r="AR45" s="10"/>
      <c r="AS45" s="116" t="str">
        <f t="shared" si="17"/>
        <v xml:space="preserve"> </v>
      </c>
      <c r="AT45" s="117">
        <f ca="1">IF(AND(Input!$B$72&gt;=$E45,Input!$F$36&gt;=$E45),AT44*(1+(Input!$D$36)),0)</f>
        <v>0</v>
      </c>
      <c r="AU45" s="127"/>
      <c r="AV45" s="104">
        <f ca="1">IF(Input!$F$36&gt;=$E45,IF(ISBLANK(AU45),AT45,AU45),0)</f>
        <v>0</v>
      </c>
      <c r="AW45" s="10"/>
      <c r="AX45" s="116" t="str">
        <f t="shared" si="18"/>
        <v xml:space="preserve"> </v>
      </c>
      <c r="AY45" s="117">
        <f ca="1">IF(AND(Input!$B$72&gt;=$E45,Input!$F$37&gt;=$E45),AY44*(1+(Input!$D$37)),0)</f>
        <v>0</v>
      </c>
      <c r="AZ45" s="127"/>
      <c r="BA45" s="104">
        <f ca="1">IF(Input!$F$37&gt;=$E45,IF(ISBLANK(AZ45),AY45,AZ45),0)</f>
        <v>0</v>
      </c>
      <c r="BB45" s="10"/>
      <c r="BC45" s="116" t="str">
        <f t="shared" si="19"/>
        <v xml:space="preserve"> </v>
      </c>
      <c r="BD45" s="117">
        <f ca="1">IF(AND(Input!$B$72&gt;=$E45,Input!$F$38&gt;=$E45),BD44*(1+(Input!$D$38)),0)</f>
        <v>0</v>
      </c>
      <c r="BE45" s="127"/>
      <c r="BF45" s="104">
        <f ca="1">IF(Input!$F$38&gt;=$E45,IF(ISBLANK(BE45),BD45,BE45),0)</f>
        <v>0</v>
      </c>
      <c r="BG45" s="10"/>
      <c r="BH45" s="116" t="str">
        <f t="shared" si="20"/>
        <v xml:space="preserve"> </v>
      </c>
      <c r="BI45" s="117">
        <f ca="1">IF(AND(Input!$B$72&gt;=$E45,Input!$F$39&gt;=$E45),BI44*(1+(Input!$D$39)),0)</f>
        <v>0</v>
      </c>
      <c r="BJ45" s="127"/>
      <c r="BK45" s="104">
        <f ca="1">IF(Input!$F$39&gt;=$E45,IF(ISBLANK(BJ45),BI45,BJ45),0)</f>
        <v>0</v>
      </c>
      <c r="BL45" s="10"/>
      <c r="BM45" s="116" t="str">
        <f t="shared" si="21"/>
        <v xml:space="preserve"> </v>
      </c>
      <c r="BN45" s="117">
        <f ca="1">IF(AND(Input!$B$72&gt;=$E45,Input!$F$40&gt;=$E45),BN44*(1+(Input!$D$40)),0)</f>
        <v>0</v>
      </c>
      <c r="BO45" s="127"/>
      <c r="BP45" s="104">
        <f ca="1">IF(Input!$F$40&gt;=$E45,IF(ISBLANK(BO45),BN45,BO45),0)</f>
        <v>0</v>
      </c>
      <c r="BR45" s="110">
        <f t="shared" ca="1" si="22"/>
        <v>0</v>
      </c>
      <c r="BT45" s="111">
        <f t="shared" ca="1" si="12"/>
        <v>39</v>
      </c>
      <c r="BU45" s="112">
        <f t="shared" si="13"/>
        <v>40</v>
      </c>
      <c r="BV45" s="113">
        <f t="shared" ca="1" si="14"/>
        <v>39</v>
      </c>
      <c r="BW45" s="114">
        <f t="shared" ca="1" si="15"/>
        <v>39</v>
      </c>
    </row>
    <row r="46" spans="2:75" ht="15" customHeight="1">
      <c r="B46" s="111">
        <f ca="1">IF('Income Replacement Calculations'!$CX$8&lt;0,B45+1)</f>
        <v>40</v>
      </c>
      <c r="C46" s="112">
        <f ca="1">IF('Income Replacement Calculations'!$CX$8&lt;0,C45+1)</f>
        <v>41</v>
      </c>
      <c r="D46" s="113">
        <f ca="1">IF('Income Replacement Calculations'!$CX$8&lt;0,D45+1)</f>
        <v>40</v>
      </c>
      <c r="E46" s="114">
        <f ca="1">IF('Income Replacement Calculations'!$CX$8&lt;0,E45+1)</f>
        <v>40</v>
      </c>
      <c r="G46" s="115">
        <f ca="1">IF(AND(Input!$B$72&gt;=$E46,Input!$F$28&gt;=$E46),$G45*(1+(Input!$D$28)),0)</f>
        <v>0</v>
      </c>
      <c r="H46" s="127"/>
      <c r="I46" s="104">
        <f t="shared" ca="1" si="1"/>
        <v>0</v>
      </c>
      <c r="J46" s="105"/>
      <c r="K46" s="115">
        <f ca="1">IF(AND(Input!$B$72&gt;=$E46,Input!$F$29&gt;=$E46),K45*(1+(Input!$D$29)),0)</f>
        <v>0</v>
      </c>
      <c r="L46" s="127"/>
      <c r="M46" s="104">
        <f t="shared" ca="1" si="2"/>
        <v>0</v>
      </c>
      <c r="N46" s="106"/>
      <c r="O46" s="115">
        <f ca="1">IF(AND(Input!$B$72&gt;=$E46,Input!$F$30&gt;=$E46),O45*(1+(Input!$D$30)),0)</f>
        <v>0</v>
      </c>
      <c r="P46" s="127"/>
      <c r="Q46" s="104">
        <f t="shared" ca="1" si="3"/>
        <v>0</v>
      </c>
      <c r="R46" s="10"/>
      <c r="S46" s="115">
        <f ca="1">IF(AND(Input!$B$72&gt;=$E46,Input!$F$31&gt;=$E46),S45*(1+(Input!$D$31)),0)</f>
        <v>0</v>
      </c>
      <c r="T46" s="127"/>
      <c r="U46" s="104">
        <f t="shared" ca="1" si="4"/>
        <v>0</v>
      </c>
      <c r="V46" s="10"/>
      <c r="W46" s="115">
        <f ca="1">IF(AND(Input!$B$72&gt;=$E46,Input!$F$32&gt;=$E46),W45*(1+(Input!$D$32)),0)</f>
        <v>0</v>
      </c>
      <c r="X46" s="127"/>
      <c r="Y46" s="104">
        <f t="shared" ca="1" si="5"/>
        <v>0</v>
      </c>
      <c r="Z46" s="10"/>
      <c r="AA46" s="115">
        <f ca="1">IF(AND(Input!$B$72&gt;=$E46,Input!$F$33&gt;=$E46),AA45*(1+(Input!$D$33)),0)</f>
        <v>0</v>
      </c>
      <c r="AB46" s="127"/>
      <c r="AC46" s="104">
        <f t="shared" ca="1" si="6"/>
        <v>0</v>
      </c>
      <c r="AD46" s="10"/>
      <c r="AE46" s="115">
        <f ca="1">IF(AND(Input!$B$72&gt;=$E46,Input!$F$34&gt;=$E46),AE45*(1+(Input!$D$34)),0)</f>
        <v>0</v>
      </c>
      <c r="AF46" s="127"/>
      <c r="AG46" s="104">
        <f t="shared" ca="1" si="7"/>
        <v>0</v>
      </c>
      <c r="AH46" s="10"/>
      <c r="AI46" s="111">
        <f t="shared" ca="1" si="8"/>
        <v>40</v>
      </c>
      <c r="AJ46" s="112">
        <f t="shared" si="9"/>
        <v>41</v>
      </c>
      <c r="AK46" s="113">
        <f t="shared" ca="1" si="10"/>
        <v>40</v>
      </c>
      <c r="AL46" s="114">
        <f t="shared" ca="1" si="11"/>
        <v>40</v>
      </c>
      <c r="AM46" s="10"/>
      <c r="AN46" s="116" t="str">
        <f t="shared" si="16"/>
        <v xml:space="preserve"> </v>
      </c>
      <c r="AO46" s="117">
        <f ca="1">IF(AND(Input!$B$72&gt;=$E46,Input!$F$35&gt;=$E46),AO45*(1+(Input!$D$35)),0)</f>
        <v>0</v>
      </c>
      <c r="AP46" s="127"/>
      <c r="AQ46" s="104">
        <f ca="1">IF(Input!$F$35&gt;=$E46,IF(ISBLANK(AP46),AO46,AP46),0)</f>
        <v>0</v>
      </c>
      <c r="AR46" s="10"/>
      <c r="AS46" s="116" t="str">
        <f t="shared" si="17"/>
        <v xml:space="preserve"> </v>
      </c>
      <c r="AT46" s="117">
        <f ca="1">IF(AND(Input!$B$72&gt;=$E46,Input!$F$36&gt;=$E46),AT45*(1+(Input!$D$36)),0)</f>
        <v>0</v>
      </c>
      <c r="AU46" s="127"/>
      <c r="AV46" s="104">
        <f ca="1">IF(Input!$F$36&gt;=$E46,IF(ISBLANK(AU46),AT46,AU46),0)</f>
        <v>0</v>
      </c>
      <c r="AW46" s="10"/>
      <c r="AX46" s="116" t="str">
        <f t="shared" si="18"/>
        <v xml:space="preserve"> </v>
      </c>
      <c r="AY46" s="117">
        <f ca="1">IF(AND(Input!$B$72&gt;=$E46,Input!$F$37&gt;=$E46),AY45*(1+(Input!$D$37)),0)</f>
        <v>0</v>
      </c>
      <c r="AZ46" s="127"/>
      <c r="BA46" s="104">
        <f ca="1">IF(Input!$F$37&gt;=$E46,IF(ISBLANK(AZ46),AY46,AZ46),0)</f>
        <v>0</v>
      </c>
      <c r="BB46" s="10"/>
      <c r="BC46" s="116" t="str">
        <f t="shared" si="19"/>
        <v xml:space="preserve"> </v>
      </c>
      <c r="BD46" s="117">
        <f ca="1">IF(AND(Input!$B$72&gt;=$E46,Input!$F$38&gt;=$E46),BD45*(1+(Input!$D$38)),0)</f>
        <v>0</v>
      </c>
      <c r="BE46" s="127"/>
      <c r="BF46" s="104">
        <f ca="1">IF(Input!$F$38&gt;=$E46,IF(ISBLANK(BE46),BD46,BE46),0)</f>
        <v>0</v>
      </c>
      <c r="BG46" s="10"/>
      <c r="BH46" s="116" t="str">
        <f t="shared" si="20"/>
        <v xml:space="preserve"> </v>
      </c>
      <c r="BI46" s="117">
        <f ca="1">IF(AND(Input!$B$72&gt;=$E46,Input!$F$39&gt;=$E46),BI45*(1+(Input!$D$39)),0)</f>
        <v>0</v>
      </c>
      <c r="BJ46" s="127"/>
      <c r="BK46" s="104">
        <f ca="1">IF(Input!$F$39&gt;=$E46,IF(ISBLANK(BJ46),BI46,BJ46),0)</f>
        <v>0</v>
      </c>
      <c r="BL46" s="10"/>
      <c r="BM46" s="116" t="str">
        <f t="shared" si="21"/>
        <v xml:space="preserve"> </v>
      </c>
      <c r="BN46" s="117">
        <f ca="1">IF(AND(Input!$B$72&gt;=$E46,Input!$F$40&gt;=$E46),BN45*(1+(Input!$D$40)),0)</f>
        <v>0</v>
      </c>
      <c r="BO46" s="127"/>
      <c r="BP46" s="104">
        <f ca="1">IF(Input!$F$40&gt;=$E46,IF(ISBLANK(BO46),BN46,BO46),0)</f>
        <v>0</v>
      </c>
      <c r="BR46" s="110">
        <f t="shared" ca="1" si="22"/>
        <v>0</v>
      </c>
      <c r="BT46" s="111">
        <f t="shared" ca="1" si="12"/>
        <v>40</v>
      </c>
      <c r="BU46" s="112">
        <f t="shared" si="13"/>
        <v>41</v>
      </c>
      <c r="BV46" s="113">
        <f t="shared" ca="1" si="14"/>
        <v>40</v>
      </c>
      <c r="BW46" s="114">
        <f t="shared" ca="1" si="15"/>
        <v>40</v>
      </c>
    </row>
    <row r="47" spans="2:75" ht="15" customHeight="1">
      <c r="B47" s="111">
        <f ca="1">IF('Income Replacement Calculations'!$CX$8&lt;0,B46+1)</f>
        <v>41</v>
      </c>
      <c r="C47" s="112">
        <f ca="1">IF('Income Replacement Calculations'!$CX$8&lt;0,C46+1)</f>
        <v>42</v>
      </c>
      <c r="D47" s="113">
        <f ca="1">IF('Income Replacement Calculations'!$CX$8&lt;0,D46+1)</f>
        <v>41</v>
      </c>
      <c r="E47" s="114">
        <f ca="1">IF('Income Replacement Calculations'!$CX$8&lt;0,E46+1)</f>
        <v>41</v>
      </c>
      <c r="G47" s="115">
        <f ca="1">IF(AND(Input!$B$72&gt;=$E47,Input!$F$28&gt;=$E47),$G46*(1+(Input!$D$28)),0)</f>
        <v>0</v>
      </c>
      <c r="H47" s="127"/>
      <c r="I47" s="104">
        <f t="shared" ca="1" si="1"/>
        <v>0</v>
      </c>
      <c r="J47" s="105"/>
      <c r="K47" s="115">
        <f ca="1">IF(AND(Input!$B$72&gt;=$E47,Input!$F$29&gt;=$E47),K46*(1+(Input!$D$29)),0)</f>
        <v>0</v>
      </c>
      <c r="L47" s="127"/>
      <c r="M47" s="104">
        <f t="shared" ca="1" si="2"/>
        <v>0</v>
      </c>
      <c r="N47" s="106"/>
      <c r="O47" s="115">
        <f ca="1">IF(AND(Input!$B$72&gt;=$E47,Input!$F$30&gt;=$E47),O46*(1+(Input!$D$30)),0)</f>
        <v>0</v>
      </c>
      <c r="P47" s="127"/>
      <c r="Q47" s="104">
        <f t="shared" ca="1" si="3"/>
        <v>0</v>
      </c>
      <c r="R47" s="10"/>
      <c r="S47" s="115">
        <f ca="1">IF(AND(Input!$B$72&gt;=$E47,Input!$F$31&gt;=$E47),S46*(1+(Input!$D$31)),0)</f>
        <v>0</v>
      </c>
      <c r="T47" s="127"/>
      <c r="U47" s="104">
        <f t="shared" ca="1" si="4"/>
        <v>0</v>
      </c>
      <c r="V47" s="10"/>
      <c r="W47" s="115">
        <f ca="1">IF(AND(Input!$B$72&gt;=$E47,Input!$F$32&gt;=$E47),W46*(1+(Input!$D$32)),0)</f>
        <v>0</v>
      </c>
      <c r="X47" s="127"/>
      <c r="Y47" s="104">
        <f t="shared" ca="1" si="5"/>
        <v>0</v>
      </c>
      <c r="Z47" s="10"/>
      <c r="AA47" s="115">
        <f ca="1">IF(AND(Input!$B$72&gt;=$E47,Input!$F$33&gt;=$E47),AA46*(1+(Input!$D$33)),0)</f>
        <v>0</v>
      </c>
      <c r="AB47" s="127"/>
      <c r="AC47" s="104">
        <f t="shared" ca="1" si="6"/>
        <v>0</v>
      </c>
      <c r="AD47" s="10"/>
      <c r="AE47" s="115">
        <f ca="1">IF(AND(Input!$B$72&gt;=$E47,Input!$F$34&gt;=$E47),AE46*(1+(Input!$D$34)),0)</f>
        <v>0</v>
      </c>
      <c r="AF47" s="127"/>
      <c r="AG47" s="104">
        <f t="shared" ca="1" si="7"/>
        <v>0</v>
      </c>
      <c r="AH47" s="10"/>
      <c r="AI47" s="111">
        <f t="shared" ca="1" si="8"/>
        <v>41</v>
      </c>
      <c r="AJ47" s="112">
        <f t="shared" si="9"/>
        <v>42</v>
      </c>
      <c r="AK47" s="113">
        <f t="shared" ca="1" si="10"/>
        <v>41</v>
      </c>
      <c r="AL47" s="114">
        <f t="shared" ca="1" si="11"/>
        <v>41</v>
      </c>
      <c r="AM47" s="10"/>
      <c r="AN47" s="116" t="str">
        <f t="shared" si="16"/>
        <v xml:space="preserve"> </v>
      </c>
      <c r="AO47" s="117">
        <f ca="1">IF(AND(Input!$B$72&gt;=$E47,Input!$F$35&gt;=$E47),AO46*(1+(Input!$D$35)),0)</f>
        <v>0</v>
      </c>
      <c r="AP47" s="127"/>
      <c r="AQ47" s="104">
        <f ca="1">IF(Input!$F$35&gt;=$E47,IF(ISBLANK(AP47),AO47,AP47),0)</f>
        <v>0</v>
      </c>
      <c r="AR47" s="10"/>
      <c r="AS47" s="116" t="str">
        <f t="shared" si="17"/>
        <v xml:space="preserve"> </v>
      </c>
      <c r="AT47" s="117">
        <f ca="1">IF(AND(Input!$B$72&gt;=$E47,Input!$F$36&gt;=$E47),AT46*(1+(Input!$D$36)),0)</f>
        <v>0</v>
      </c>
      <c r="AU47" s="127"/>
      <c r="AV47" s="104">
        <f ca="1">IF(Input!$F$36&gt;=$E47,IF(ISBLANK(AU47),AT47,AU47),0)</f>
        <v>0</v>
      </c>
      <c r="AW47" s="10"/>
      <c r="AX47" s="116" t="str">
        <f t="shared" si="18"/>
        <v xml:space="preserve"> </v>
      </c>
      <c r="AY47" s="117">
        <f ca="1">IF(AND(Input!$B$72&gt;=$E47,Input!$F$37&gt;=$E47),AY46*(1+(Input!$D$37)),0)</f>
        <v>0</v>
      </c>
      <c r="AZ47" s="127"/>
      <c r="BA47" s="104">
        <f ca="1">IF(Input!$F$37&gt;=$E47,IF(ISBLANK(AZ47),AY47,AZ47),0)</f>
        <v>0</v>
      </c>
      <c r="BB47" s="10"/>
      <c r="BC47" s="116" t="str">
        <f t="shared" si="19"/>
        <v xml:space="preserve"> </v>
      </c>
      <c r="BD47" s="117">
        <f ca="1">IF(AND(Input!$B$72&gt;=$E47,Input!$F$38&gt;=$E47),BD46*(1+(Input!$D$38)),0)</f>
        <v>0</v>
      </c>
      <c r="BE47" s="127"/>
      <c r="BF47" s="104">
        <f ca="1">IF(Input!$F$38&gt;=$E47,IF(ISBLANK(BE47),BD47,BE47),0)</f>
        <v>0</v>
      </c>
      <c r="BG47" s="10"/>
      <c r="BH47" s="116" t="str">
        <f t="shared" si="20"/>
        <v xml:space="preserve"> </v>
      </c>
      <c r="BI47" s="117">
        <f ca="1">IF(AND(Input!$B$72&gt;=$E47,Input!$F$39&gt;=$E47),BI46*(1+(Input!$D$39)),0)</f>
        <v>0</v>
      </c>
      <c r="BJ47" s="127"/>
      <c r="BK47" s="104">
        <f ca="1">IF(Input!$F$39&gt;=$E47,IF(ISBLANK(BJ47),BI47,BJ47),0)</f>
        <v>0</v>
      </c>
      <c r="BL47" s="10"/>
      <c r="BM47" s="116" t="str">
        <f t="shared" si="21"/>
        <v xml:space="preserve"> </v>
      </c>
      <c r="BN47" s="117">
        <f ca="1">IF(AND(Input!$B$72&gt;=$E47,Input!$F$40&gt;=$E47),BN46*(1+(Input!$D$40)),0)</f>
        <v>0</v>
      </c>
      <c r="BO47" s="127"/>
      <c r="BP47" s="104">
        <f ca="1">IF(Input!$F$40&gt;=$E47,IF(ISBLANK(BO47),BN47,BO47),0)</f>
        <v>0</v>
      </c>
      <c r="BR47" s="110">
        <f t="shared" ca="1" si="22"/>
        <v>0</v>
      </c>
      <c r="BT47" s="111">
        <f t="shared" ca="1" si="12"/>
        <v>41</v>
      </c>
      <c r="BU47" s="112">
        <f t="shared" si="13"/>
        <v>42</v>
      </c>
      <c r="BV47" s="113">
        <f t="shared" ca="1" si="14"/>
        <v>41</v>
      </c>
      <c r="BW47" s="114">
        <f t="shared" ca="1" si="15"/>
        <v>41</v>
      </c>
    </row>
    <row r="48" spans="2:75" ht="15" customHeight="1">
      <c r="B48" s="111">
        <f ca="1">IF('Income Replacement Calculations'!$CX$8&lt;0,B47+1)</f>
        <v>42</v>
      </c>
      <c r="C48" s="112">
        <f ca="1">IF('Income Replacement Calculations'!$CX$8&lt;0,C47+1)</f>
        <v>43</v>
      </c>
      <c r="D48" s="113">
        <f ca="1">IF('Income Replacement Calculations'!$CX$8&lt;0,D47+1)</f>
        <v>42</v>
      </c>
      <c r="E48" s="114">
        <f ca="1">IF('Income Replacement Calculations'!$CX$8&lt;0,E47+1)</f>
        <v>42</v>
      </c>
      <c r="G48" s="115">
        <f ca="1">IF(AND(Input!$B$72&gt;=$E48,Input!$F$28&gt;=$E48),$G47*(1+(Input!$D$28)),0)</f>
        <v>0</v>
      </c>
      <c r="H48" s="127"/>
      <c r="I48" s="104">
        <f t="shared" ca="1" si="1"/>
        <v>0</v>
      </c>
      <c r="J48" s="105"/>
      <c r="K48" s="115">
        <f ca="1">IF(AND(Input!$B$72&gt;=$E48,Input!$F$29&gt;=$E48),K47*(1+(Input!$D$29)),0)</f>
        <v>0</v>
      </c>
      <c r="L48" s="127"/>
      <c r="M48" s="104">
        <f t="shared" ca="1" si="2"/>
        <v>0</v>
      </c>
      <c r="N48" s="106"/>
      <c r="O48" s="115">
        <f ca="1">IF(AND(Input!$B$72&gt;=$E48,Input!$F$30&gt;=$E48),O47*(1+(Input!$D$30)),0)</f>
        <v>0</v>
      </c>
      <c r="P48" s="127"/>
      <c r="Q48" s="104">
        <f t="shared" ca="1" si="3"/>
        <v>0</v>
      </c>
      <c r="R48" s="10"/>
      <c r="S48" s="115">
        <f ca="1">IF(AND(Input!$B$72&gt;=$E48,Input!$F$31&gt;=$E48),S47*(1+(Input!$D$31)),0)</f>
        <v>0</v>
      </c>
      <c r="T48" s="127"/>
      <c r="U48" s="104">
        <f t="shared" ca="1" si="4"/>
        <v>0</v>
      </c>
      <c r="V48" s="10"/>
      <c r="W48" s="115">
        <f ca="1">IF(AND(Input!$B$72&gt;=$E48,Input!$F$32&gt;=$E48),W47*(1+(Input!$D$32)),0)</f>
        <v>0</v>
      </c>
      <c r="X48" s="127"/>
      <c r="Y48" s="104">
        <f t="shared" ca="1" si="5"/>
        <v>0</v>
      </c>
      <c r="Z48" s="10"/>
      <c r="AA48" s="115">
        <f ca="1">IF(AND(Input!$B$72&gt;=$E48,Input!$F$33&gt;=$E48),AA47*(1+(Input!$D$33)),0)</f>
        <v>0</v>
      </c>
      <c r="AB48" s="127"/>
      <c r="AC48" s="104">
        <f t="shared" ca="1" si="6"/>
        <v>0</v>
      </c>
      <c r="AD48" s="10"/>
      <c r="AE48" s="115">
        <f ca="1">IF(AND(Input!$B$72&gt;=$E48,Input!$F$34&gt;=$E48),AE47*(1+(Input!$D$34)),0)</f>
        <v>0</v>
      </c>
      <c r="AF48" s="127"/>
      <c r="AG48" s="104">
        <f t="shared" ca="1" si="7"/>
        <v>0</v>
      </c>
      <c r="AH48" s="10"/>
      <c r="AI48" s="111">
        <f t="shared" ca="1" si="8"/>
        <v>42</v>
      </c>
      <c r="AJ48" s="112">
        <f t="shared" si="9"/>
        <v>43</v>
      </c>
      <c r="AK48" s="113">
        <f t="shared" ca="1" si="10"/>
        <v>42</v>
      </c>
      <c r="AL48" s="114">
        <f t="shared" ca="1" si="11"/>
        <v>42</v>
      </c>
      <c r="AM48" s="10"/>
      <c r="AN48" s="116" t="str">
        <f t="shared" si="16"/>
        <v xml:space="preserve"> </v>
      </c>
      <c r="AO48" s="117">
        <f ca="1">IF(AND(Input!$B$72&gt;=$E48,Input!$F$35&gt;=$E48),AO47*(1+(Input!$D$35)),0)</f>
        <v>0</v>
      </c>
      <c r="AP48" s="127"/>
      <c r="AQ48" s="104">
        <f ca="1">IF(Input!$F$35&gt;=$E48,IF(ISBLANK(AP48),AO48,AP48),0)</f>
        <v>0</v>
      </c>
      <c r="AR48" s="10"/>
      <c r="AS48" s="116" t="str">
        <f t="shared" si="17"/>
        <v xml:space="preserve"> </v>
      </c>
      <c r="AT48" s="117">
        <f ca="1">IF(AND(Input!$B$72&gt;=$E48,Input!$F$36&gt;=$E48),AT47*(1+(Input!$D$36)),0)</f>
        <v>0</v>
      </c>
      <c r="AU48" s="127"/>
      <c r="AV48" s="104">
        <f ca="1">IF(Input!$F$36&gt;=$E48,IF(ISBLANK(AU48),AT48,AU48),0)</f>
        <v>0</v>
      </c>
      <c r="AW48" s="10"/>
      <c r="AX48" s="116" t="str">
        <f t="shared" si="18"/>
        <v xml:space="preserve"> </v>
      </c>
      <c r="AY48" s="117">
        <f ca="1">IF(AND(Input!$B$72&gt;=$E48,Input!$F$37&gt;=$E48),AY47*(1+(Input!$D$37)),0)</f>
        <v>0</v>
      </c>
      <c r="AZ48" s="127"/>
      <c r="BA48" s="104">
        <f ca="1">IF(Input!$F$37&gt;=$E48,IF(ISBLANK(AZ48),AY48,AZ48),0)</f>
        <v>0</v>
      </c>
      <c r="BB48" s="10"/>
      <c r="BC48" s="116" t="str">
        <f t="shared" si="19"/>
        <v xml:space="preserve"> </v>
      </c>
      <c r="BD48" s="117">
        <f ca="1">IF(AND(Input!$B$72&gt;=$E48,Input!$F$38&gt;=$E48),BD47*(1+(Input!$D$38)),0)</f>
        <v>0</v>
      </c>
      <c r="BE48" s="127"/>
      <c r="BF48" s="104">
        <f ca="1">IF(Input!$F$38&gt;=$E48,IF(ISBLANK(BE48),BD48,BE48),0)</f>
        <v>0</v>
      </c>
      <c r="BG48" s="10"/>
      <c r="BH48" s="116" t="str">
        <f t="shared" si="20"/>
        <v xml:space="preserve"> </v>
      </c>
      <c r="BI48" s="117">
        <f ca="1">IF(AND(Input!$B$72&gt;=$E48,Input!$F$39&gt;=$E48),BI47*(1+(Input!$D$39)),0)</f>
        <v>0</v>
      </c>
      <c r="BJ48" s="127"/>
      <c r="BK48" s="104">
        <f ca="1">IF(Input!$F$39&gt;=$E48,IF(ISBLANK(BJ48),BI48,BJ48),0)</f>
        <v>0</v>
      </c>
      <c r="BL48" s="10"/>
      <c r="BM48" s="116" t="str">
        <f t="shared" si="21"/>
        <v xml:space="preserve"> </v>
      </c>
      <c r="BN48" s="117">
        <f ca="1">IF(AND(Input!$B$72&gt;=$E48,Input!$F$40&gt;=$E48),BN47*(1+(Input!$D$40)),0)</f>
        <v>0</v>
      </c>
      <c r="BO48" s="127"/>
      <c r="BP48" s="104">
        <f ca="1">IF(Input!$F$40&gt;=$E48,IF(ISBLANK(BO48),BN48,BO48),0)</f>
        <v>0</v>
      </c>
      <c r="BR48" s="110">
        <f t="shared" ca="1" si="22"/>
        <v>0</v>
      </c>
      <c r="BT48" s="111">
        <f t="shared" ca="1" si="12"/>
        <v>42</v>
      </c>
      <c r="BU48" s="112">
        <f t="shared" si="13"/>
        <v>43</v>
      </c>
      <c r="BV48" s="113">
        <f t="shared" ca="1" si="14"/>
        <v>42</v>
      </c>
      <c r="BW48" s="114">
        <f t="shared" ca="1" si="15"/>
        <v>42</v>
      </c>
    </row>
    <row r="49" spans="2:75" ht="15" customHeight="1">
      <c r="B49" s="111">
        <f ca="1">IF('Income Replacement Calculations'!$CX$8&lt;0,B48+1)</f>
        <v>43</v>
      </c>
      <c r="C49" s="112">
        <f ca="1">IF('Income Replacement Calculations'!$CX$8&lt;0,C48+1)</f>
        <v>44</v>
      </c>
      <c r="D49" s="113">
        <f ca="1">IF('Income Replacement Calculations'!$CX$8&lt;0,D48+1)</f>
        <v>43</v>
      </c>
      <c r="E49" s="114">
        <f ca="1">IF('Income Replacement Calculations'!$CX$8&lt;0,E48+1)</f>
        <v>43</v>
      </c>
      <c r="G49" s="115">
        <f ca="1">IF(AND(Input!$B$72&gt;=$E49,Input!$F$28&gt;=$E49),$G48*(1+(Input!$D$28)),0)</f>
        <v>0</v>
      </c>
      <c r="H49" s="127"/>
      <c r="I49" s="104">
        <f t="shared" ca="1" si="1"/>
        <v>0</v>
      </c>
      <c r="J49" s="105"/>
      <c r="K49" s="115">
        <f ca="1">IF(AND(Input!$B$72&gt;=$E49,Input!$F$29&gt;=$E49),K48*(1+(Input!$D$29)),0)</f>
        <v>0</v>
      </c>
      <c r="L49" s="127"/>
      <c r="M49" s="104">
        <f t="shared" ca="1" si="2"/>
        <v>0</v>
      </c>
      <c r="N49" s="106"/>
      <c r="O49" s="115">
        <f ca="1">IF(AND(Input!$B$72&gt;=$E49,Input!$F$30&gt;=$E49),O48*(1+(Input!$D$30)),0)</f>
        <v>0</v>
      </c>
      <c r="P49" s="127"/>
      <c r="Q49" s="104">
        <f t="shared" ca="1" si="3"/>
        <v>0</v>
      </c>
      <c r="R49" s="10"/>
      <c r="S49" s="115">
        <f ca="1">IF(AND(Input!$B$72&gt;=$E49,Input!$F$31&gt;=$E49),S48*(1+(Input!$D$31)),0)</f>
        <v>0</v>
      </c>
      <c r="T49" s="127"/>
      <c r="U49" s="104">
        <f t="shared" ca="1" si="4"/>
        <v>0</v>
      </c>
      <c r="V49" s="10"/>
      <c r="W49" s="115">
        <f ca="1">IF(AND(Input!$B$72&gt;=$E49,Input!$F$32&gt;=$E49),W48*(1+(Input!$D$32)),0)</f>
        <v>0</v>
      </c>
      <c r="X49" s="127"/>
      <c r="Y49" s="104">
        <f t="shared" ca="1" si="5"/>
        <v>0</v>
      </c>
      <c r="Z49" s="10"/>
      <c r="AA49" s="115">
        <f ca="1">IF(AND(Input!$B$72&gt;=$E49,Input!$F$33&gt;=$E49),AA48*(1+(Input!$D$33)),0)</f>
        <v>0</v>
      </c>
      <c r="AB49" s="127"/>
      <c r="AC49" s="104">
        <f t="shared" ca="1" si="6"/>
        <v>0</v>
      </c>
      <c r="AD49" s="10"/>
      <c r="AE49" s="115">
        <f ca="1">IF(AND(Input!$B$72&gt;=$E49,Input!$F$34&gt;=$E49),AE48*(1+(Input!$D$34)),0)</f>
        <v>0</v>
      </c>
      <c r="AF49" s="127"/>
      <c r="AG49" s="104">
        <f t="shared" ca="1" si="7"/>
        <v>0</v>
      </c>
      <c r="AH49" s="10"/>
      <c r="AI49" s="111">
        <f t="shared" ca="1" si="8"/>
        <v>43</v>
      </c>
      <c r="AJ49" s="112">
        <f t="shared" si="9"/>
        <v>44</v>
      </c>
      <c r="AK49" s="113">
        <f t="shared" ca="1" si="10"/>
        <v>43</v>
      </c>
      <c r="AL49" s="114">
        <f t="shared" ca="1" si="11"/>
        <v>43</v>
      </c>
      <c r="AM49" s="10"/>
      <c r="AN49" s="116" t="str">
        <f t="shared" si="16"/>
        <v xml:space="preserve"> </v>
      </c>
      <c r="AO49" s="117">
        <f ca="1">IF(AND(Input!$B$72&gt;=$E49,Input!$F$35&gt;=$E49),AO48*(1+(Input!$D$35)),0)</f>
        <v>0</v>
      </c>
      <c r="AP49" s="127"/>
      <c r="AQ49" s="104">
        <f ca="1">IF(Input!$F$35&gt;=$E49,IF(ISBLANK(AP49),AO49,AP49),0)</f>
        <v>0</v>
      </c>
      <c r="AR49" s="10"/>
      <c r="AS49" s="116" t="str">
        <f t="shared" si="17"/>
        <v xml:space="preserve"> </v>
      </c>
      <c r="AT49" s="117">
        <f ca="1">IF(AND(Input!$B$72&gt;=$E49,Input!$F$36&gt;=$E49),AT48*(1+(Input!$D$36)),0)</f>
        <v>0</v>
      </c>
      <c r="AU49" s="127"/>
      <c r="AV49" s="104">
        <f ca="1">IF(Input!$F$36&gt;=$E49,IF(ISBLANK(AU49),AT49,AU49),0)</f>
        <v>0</v>
      </c>
      <c r="AW49" s="10"/>
      <c r="AX49" s="116" t="str">
        <f t="shared" si="18"/>
        <v xml:space="preserve"> </v>
      </c>
      <c r="AY49" s="117">
        <f ca="1">IF(AND(Input!$B$72&gt;=$E49,Input!$F$37&gt;=$E49),AY48*(1+(Input!$D$37)),0)</f>
        <v>0</v>
      </c>
      <c r="AZ49" s="127"/>
      <c r="BA49" s="104">
        <f ca="1">IF(Input!$F$37&gt;=$E49,IF(ISBLANK(AZ49),AY49,AZ49),0)</f>
        <v>0</v>
      </c>
      <c r="BB49" s="10"/>
      <c r="BC49" s="116" t="str">
        <f t="shared" si="19"/>
        <v xml:space="preserve"> </v>
      </c>
      <c r="BD49" s="117">
        <f ca="1">IF(AND(Input!$B$72&gt;=$E49,Input!$F$38&gt;=$E49),BD48*(1+(Input!$D$38)),0)</f>
        <v>0</v>
      </c>
      <c r="BE49" s="127"/>
      <c r="BF49" s="104">
        <f ca="1">IF(Input!$F$38&gt;=$E49,IF(ISBLANK(BE49),BD49,BE49),0)</f>
        <v>0</v>
      </c>
      <c r="BG49" s="10"/>
      <c r="BH49" s="116" t="str">
        <f t="shared" si="20"/>
        <v xml:space="preserve"> </v>
      </c>
      <c r="BI49" s="117">
        <f ca="1">IF(AND(Input!$B$72&gt;=$E49,Input!$F$39&gt;=$E49),BI48*(1+(Input!$D$39)),0)</f>
        <v>0</v>
      </c>
      <c r="BJ49" s="127"/>
      <c r="BK49" s="104">
        <f ca="1">IF(Input!$F$39&gt;=$E49,IF(ISBLANK(BJ49),BI49,BJ49),0)</f>
        <v>0</v>
      </c>
      <c r="BL49" s="10"/>
      <c r="BM49" s="116" t="str">
        <f t="shared" si="21"/>
        <v xml:space="preserve"> </v>
      </c>
      <c r="BN49" s="117">
        <f ca="1">IF(AND(Input!$B$72&gt;=$E49,Input!$F$40&gt;=$E49),BN48*(1+(Input!$D$40)),0)</f>
        <v>0</v>
      </c>
      <c r="BO49" s="127"/>
      <c r="BP49" s="104">
        <f ca="1">IF(Input!$F$40&gt;=$E49,IF(ISBLANK(BO49),BN49,BO49),0)</f>
        <v>0</v>
      </c>
      <c r="BR49" s="110">
        <f t="shared" ca="1" si="22"/>
        <v>0</v>
      </c>
      <c r="BT49" s="111">
        <f t="shared" ca="1" si="12"/>
        <v>43</v>
      </c>
      <c r="BU49" s="112">
        <f t="shared" si="13"/>
        <v>44</v>
      </c>
      <c r="BV49" s="113">
        <f t="shared" ca="1" si="14"/>
        <v>43</v>
      </c>
      <c r="BW49" s="114">
        <f t="shared" ca="1" si="15"/>
        <v>43</v>
      </c>
    </row>
    <row r="50" spans="2:75" ht="15" customHeight="1">
      <c r="B50" s="111">
        <f ca="1">IF('Income Replacement Calculations'!$CX$8&lt;0,B49+1)</f>
        <v>44</v>
      </c>
      <c r="C50" s="112">
        <f ca="1">IF('Income Replacement Calculations'!$CX$8&lt;0,C49+1)</f>
        <v>45</v>
      </c>
      <c r="D50" s="113">
        <f ca="1">IF('Income Replacement Calculations'!$CX$8&lt;0,D49+1)</f>
        <v>44</v>
      </c>
      <c r="E50" s="114">
        <f ca="1">IF('Income Replacement Calculations'!$CX$8&lt;0,E49+1)</f>
        <v>44</v>
      </c>
      <c r="G50" s="115">
        <f ca="1">IF(AND(Input!$B$72&gt;=$E50,Input!$F$28&gt;=$E50),$G49*(1+(Input!$D$28)),0)</f>
        <v>0</v>
      </c>
      <c r="H50" s="127"/>
      <c r="I50" s="104">
        <f t="shared" ca="1" si="1"/>
        <v>0</v>
      </c>
      <c r="J50" s="105"/>
      <c r="K50" s="115">
        <f ca="1">IF(AND(Input!$B$72&gt;=$E50,Input!$F$29&gt;=$E50),K49*(1+(Input!$D$29)),0)</f>
        <v>0</v>
      </c>
      <c r="L50" s="127"/>
      <c r="M50" s="104">
        <f t="shared" ca="1" si="2"/>
        <v>0</v>
      </c>
      <c r="N50" s="106"/>
      <c r="O50" s="115">
        <f ca="1">IF(AND(Input!$B$72&gt;=$E50,Input!$F$30&gt;=$E50),O49*(1+(Input!$D$30)),0)</f>
        <v>0</v>
      </c>
      <c r="P50" s="127"/>
      <c r="Q50" s="104">
        <f t="shared" ca="1" si="3"/>
        <v>0</v>
      </c>
      <c r="R50" s="10"/>
      <c r="S50" s="115">
        <f ca="1">IF(AND(Input!$B$72&gt;=$E50,Input!$F$31&gt;=$E50),S49*(1+(Input!$D$31)),0)</f>
        <v>0</v>
      </c>
      <c r="T50" s="127"/>
      <c r="U50" s="104">
        <f t="shared" ca="1" si="4"/>
        <v>0</v>
      </c>
      <c r="V50" s="10"/>
      <c r="W50" s="115">
        <f ca="1">IF(AND(Input!$B$72&gt;=$E50,Input!$F$32&gt;=$E50),W49*(1+(Input!$D$32)),0)</f>
        <v>0</v>
      </c>
      <c r="X50" s="127"/>
      <c r="Y50" s="104">
        <f t="shared" ca="1" si="5"/>
        <v>0</v>
      </c>
      <c r="Z50" s="10"/>
      <c r="AA50" s="115">
        <f ca="1">IF(AND(Input!$B$72&gt;=$E50,Input!$F$33&gt;=$E50),AA49*(1+(Input!$D$33)),0)</f>
        <v>0</v>
      </c>
      <c r="AB50" s="127"/>
      <c r="AC50" s="104">
        <f t="shared" ca="1" si="6"/>
        <v>0</v>
      </c>
      <c r="AD50" s="10"/>
      <c r="AE50" s="115">
        <f ca="1">IF(AND(Input!$B$72&gt;=$E50,Input!$F$34&gt;=$E50),AE49*(1+(Input!$D$34)),0)</f>
        <v>0</v>
      </c>
      <c r="AF50" s="127"/>
      <c r="AG50" s="104">
        <f t="shared" ca="1" si="7"/>
        <v>0</v>
      </c>
      <c r="AH50" s="10"/>
      <c r="AI50" s="111">
        <f t="shared" ca="1" si="8"/>
        <v>44</v>
      </c>
      <c r="AJ50" s="112">
        <f t="shared" si="9"/>
        <v>45</v>
      </c>
      <c r="AK50" s="113">
        <f t="shared" ca="1" si="10"/>
        <v>44</v>
      </c>
      <c r="AL50" s="114">
        <f t="shared" ca="1" si="11"/>
        <v>44</v>
      </c>
      <c r="AM50" s="10"/>
      <c r="AN50" s="116" t="str">
        <f t="shared" si="16"/>
        <v xml:space="preserve"> </v>
      </c>
      <c r="AO50" s="117">
        <f ca="1">IF(AND(Input!$B$72&gt;=$E50,Input!$F$35&gt;=$E50),AO49*(1+(Input!$D$35)),0)</f>
        <v>0</v>
      </c>
      <c r="AP50" s="127"/>
      <c r="AQ50" s="104">
        <f ca="1">IF(Input!$F$35&gt;=$E50,IF(ISBLANK(AP50),AO50,AP50),0)</f>
        <v>0</v>
      </c>
      <c r="AR50" s="10"/>
      <c r="AS50" s="116" t="str">
        <f t="shared" si="17"/>
        <v xml:space="preserve"> </v>
      </c>
      <c r="AT50" s="117">
        <f ca="1">IF(AND(Input!$B$72&gt;=$E50,Input!$F$36&gt;=$E50),AT49*(1+(Input!$D$36)),0)</f>
        <v>0</v>
      </c>
      <c r="AU50" s="127"/>
      <c r="AV50" s="104">
        <f ca="1">IF(Input!$F$36&gt;=$E50,IF(ISBLANK(AU50),AT50,AU50),0)</f>
        <v>0</v>
      </c>
      <c r="AW50" s="10"/>
      <c r="AX50" s="116" t="str">
        <f t="shared" si="18"/>
        <v xml:space="preserve"> </v>
      </c>
      <c r="AY50" s="117">
        <f ca="1">IF(AND(Input!$B$72&gt;=$E50,Input!$F$37&gt;=$E50),AY49*(1+(Input!$D$37)),0)</f>
        <v>0</v>
      </c>
      <c r="AZ50" s="127"/>
      <c r="BA50" s="104">
        <f ca="1">IF(Input!$F$37&gt;=$E50,IF(ISBLANK(AZ50),AY50,AZ50),0)</f>
        <v>0</v>
      </c>
      <c r="BB50" s="10"/>
      <c r="BC50" s="116" t="str">
        <f t="shared" si="19"/>
        <v xml:space="preserve"> </v>
      </c>
      <c r="BD50" s="117">
        <f ca="1">IF(AND(Input!$B$72&gt;=$E50,Input!$F$38&gt;=$E50),BD49*(1+(Input!$D$38)),0)</f>
        <v>0</v>
      </c>
      <c r="BE50" s="127"/>
      <c r="BF50" s="104">
        <f ca="1">IF(Input!$F$38&gt;=$E50,IF(ISBLANK(BE50),BD50,BE50),0)</f>
        <v>0</v>
      </c>
      <c r="BG50" s="10"/>
      <c r="BH50" s="116" t="str">
        <f t="shared" si="20"/>
        <v xml:space="preserve"> </v>
      </c>
      <c r="BI50" s="117">
        <f ca="1">IF(AND(Input!$B$72&gt;=$E50,Input!$F$39&gt;=$E50),BI49*(1+(Input!$D$39)),0)</f>
        <v>0</v>
      </c>
      <c r="BJ50" s="127"/>
      <c r="BK50" s="104">
        <f ca="1">IF(Input!$F$39&gt;=$E50,IF(ISBLANK(BJ50),BI50,BJ50),0)</f>
        <v>0</v>
      </c>
      <c r="BL50" s="10"/>
      <c r="BM50" s="116" t="str">
        <f t="shared" si="21"/>
        <v xml:space="preserve"> </v>
      </c>
      <c r="BN50" s="117">
        <f ca="1">IF(AND(Input!$B$72&gt;=$E50,Input!$F$40&gt;=$E50),BN49*(1+(Input!$D$40)),0)</f>
        <v>0</v>
      </c>
      <c r="BO50" s="127"/>
      <c r="BP50" s="104">
        <f ca="1">IF(Input!$F$40&gt;=$E50,IF(ISBLANK(BO50),BN50,BO50),0)</f>
        <v>0</v>
      </c>
      <c r="BR50" s="110">
        <f t="shared" ca="1" si="22"/>
        <v>0</v>
      </c>
      <c r="BT50" s="111">
        <f t="shared" ca="1" si="12"/>
        <v>44</v>
      </c>
      <c r="BU50" s="112">
        <f t="shared" si="13"/>
        <v>45</v>
      </c>
      <c r="BV50" s="113">
        <f t="shared" ca="1" si="14"/>
        <v>44</v>
      </c>
      <c r="BW50" s="114">
        <f t="shared" ca="1" si="15"/>
        <v>44</v>
      </c>
    </row>
    <row r="51" spans="2:75" ht="15" customHeight="1">
      <c r="B51" s="111">
        <f ca="1">IF('Income Replacement Calculations'!$CX$8&lt;0,B50+1)</f>
        <v>45</v>
      </c>
      <c r="C51" s="112">
        <f ca="1">IF('Income Replacement Calculations'!$CX$8&lt;0,C50+1)</f>
        <v>46</v>
      </c>
      <c r="D51" s="113">
        <f ca="1">IF('Income Replacement Calculations'!$CX$8&lt;0,D50+1)</f>
        <v>45</v>
      </c>
      <c r="E51" s="114">
        <f ca="1">IF('Income Replacement Calculations'!$CX$8&lt;0,E50+1)</f>
        <v>45</v>
      </c>
      <c r="G51" s="115">
        <f ca="1">IF(AND(Input!$B$72&gt;=$E51,Input!$F$28&gt;=$E51),$G50*(1+(Input!$D$28)),0)</f>
        <v>0</v>
      </c>
      <c r="H51" s="127"/>
      <c r="I51" s="104">
        <f t="shared" ca="1" si="1"/>
        <v>0</v>
      </c>
      <c r="J51" s="105"/>
      <c r="K51" s="115">
        <f ca="1">IF(AND(Input!$B$72&gt;=$E51,Input!$F$29&gt;=$E51),K50*(1+(Input!$D$29)),0)</f>
        <v>0</v>
      </c>
      <c r="L51" s="127"/>
      <c r="M51" s="104">
        <f t="shared" ca="1" si="2"/>
        <v>0</v>
      </c>
      <c r="N51" s="106"/>
      <c r="O51" s="115">
        <f ca="1">IF(AND(Input!$B$72&gt;=$E51,Input!$F$30&gt;=$E51),O50*(1+(Input!$D$30)),0)</f>
        <v>0</v>
      </c>
      <c r="P51" s="127"/>
      <c r="Q51" s="104">
        <f t="shared" ca="1" si="3"/>
        <v>0</v>
      </c>
      <c r="R51" s="10"/>
      <c r="S51" s="115">
        <f ca="1">IF(AND(Input!$B$72&gt;=$E51,Input!$F$31&gt;=$E51),S50*(1+(Input!$D$31)),0)</f>
        <v>0</v>
      </c>
      <c r="T51" s="127"/>
      <c r="U51" s="104">
        <f t="shared" ca="1" si="4"/>
        <v>0</v>
      </c>
      <c r="V51" s="10"/>
      <c r="W51" s="115">
        <f ca="1">IF(AND(Input!$B$72&gt;=$E51,Input!$F$32&gt;=$E51),W50*(1+(Input!$D$32)),0)</f>
        <v>0</v>
      </c>
      <c r="X51" s="127"/>
      <c r="Y51" s="104">
        <f t="shared" ca="1" si="5"/>
        <v>0</v>
      </c>
      <c r="Z51" s="10"/>
      <c r="AA51" s="115">
        <f ca="1">IF(AND(Input!$B$72&gt;=$E51,Input!$F$33&gt;=$E51),AA50*(1+(Input!$D$33)),0)</f>
        <v>0</v>
      </c>
      <c r="AB51" s="127"/>
      <c r="AC51" s="104">
        <f t="shared" ca="1" si="6"/>
        <v>0</v>
      </c>
      <c r="AD51" s="10"/>
      <c r="AE51" s="115">
        <f ca="1">IF(AND(Input!$B$72&gt;=$E51,Input!$F$34&gt;=$E51),AE50*(1+(Input!$D$34)),0)</f>
        <v>0</v>
      </c>
      <c r="AF51" s="127"/>
      <c r="AG51" s="104">
        <f t="shared" ca="1" si="7"/>
        <v>0</v>
      </c>
      <c r="AH51" s="10"/>
      <c r="AI51" s="111">
        <f t="shared" ca="1" si="8"/>
        <v>45</v>
      </c>
      <c r="AJ51" s="112">
        <f t="shared" si="9"/>
        <v>46</v>
      </c>
      <c r="AK51" s="113">
        <f t="shared" ca="1" si="10"/>
        <v>45</v>
      </c>
      <c r="AL51" s="114">
        <f t="shared" ca="1" si="11"/>
        <v>45</v>
      </c>
      <c r="AM51" s="10"/>
      <c r="AN51" s="116" t="str">
        <f t="shared" si="16"/>
        <v xml:space="preserve"> </v>
      </c>
      <c r="AO51" s="117">
        <f ca="1">IF(AND(Input!$B$72&gt;=$E51,Input!$F$35&gt;=$E51),AO50*(1+(Input!$D$35)),0)</f>
        <v>0</v>
      </c>
      <c r="AP51" s="127"/>
      <c r="AQ51" s="104">
        <f ca="1">IF(Input!$F$35&gt;=$E51,IF(ISBLANK(AP51),AO51,AP51),0)</f>
        <v>0</v>
      </c>
      <c r="AR51" s="10"/>
      <c r="AS51" s="116" t="str">
        <f t="shared" si="17"/>
        <v xml:space="preserve"> </v>
      </c>
      <c r="AT51" s="117">
        <f ca="1">IF(AND(Input!$B$72&gt;=$E51,Input!$F$36&gt;=$E51),AT50*(1+(Input!$D$36)),0)</f>
        <v>0</v>
      </c>
      <c r="AU51" s="127"/>
      <c r="AV51" s="104">
        <f ca="1">IF(Input!$F$36&gt;=$E51,IF(ISBLANK(AU51),AT51,AU51),0)</f>
        <v>0</v>
      </c>
      <c r="AW51" s="10"/>
      <c r="AX51" s="116" t="str">
        <f t="shared" si="18"/>
        <v xml:space="preserve"> </v>
      </c>
      <c r="AY51" s="117">
        <f ca="1">IF(AND(Input!$B$72&gt;=$E51,Input!$F$37&gt;=$E51),AY50*(1+(Input!$D$37)),0)</f>
        <v>0</v>
      </c>
      <c r="AZ51" s="127"/>
      <c r="BA51" s="104">
        <f ca="1">IF(Input!$F$37&gt;=$E51,IF(ISBLANK(AZ51),AY51,AZ51),0)</f>
        <v>0</v>
      </c>
      <c r="BB51" s="10"/>
      <c r="BC51" s="116" t="str">
        <f t="shared" si="19"/>
        <v xml:space="preserve"> </v>
      </c>
      <c r="BD51" s="117">
        <f ca="1">IF(AND(Input!$B$72&gt;=$E51,Input!$F$38&gt;=$E51),BD50*(1+(Input!$D$38)),0)</f>
        <v>0</v>
      </c>
      <c r="BE51" s="127"/>
      <c r="BF51" s="104">
        <f ca="1">IF(Input!$F$38&gt;=$E51,IF(ISBLANK(BE51),BD51,BE51),0)</f>
        <v>0</v>
      </c>
      <c r="BG51" s="10"/>
      <c r="BH51" s="116" t="str">
        <f t="shared" si="20"/>
        <v xml:space="preserve"> </v>
      </c>
      <c r="BI51" s="117">
        <f ca="1">IF(AND(Input!$B$72&gt;=$E51,Input!$F$39&gt;=$E51),BI50*(1+(Input!$D$39)),0)</f>
        <v>0</v>
      </c>
      <c r="BJ51" s="127"/>
      <c r="BK51" s="104">
        <f ca="1">IF(Input!$F$39&gt;=$E51,IF(ISBLANK(BJ51),BI51,BJ51),0)</f>
        <v>0</v>
      </c>
      <c r="BL51" s="10"/>
      <c r="BM51" s="116" t="str">
        <f t="shared" si="21"/>
        <v xml:space="preserve"> </v>
      </c>
      <c r="BN51" s="117">
        <f ca="1">IF(AND(Input!$B$72&gt;=$E51,Input!$F$40&gt;=$E51),BN50*(1+(Input!$D$40)),0)</f>
        <v>0</v>
      </c>
      <c r="BO51" s="127"/>
      <c r="BP51" s="104">
        <f ca="1">IF(Input!$F$40&gt;=$E51,IF(ISBLANK(BO51),BN51,BO51),0)</f>
        <v>0</v>
      </c>
      <c r="BR51" s="110">
        <f t="shared" ca="1" si="22"/>
        <v>0</v>
      </c>
      <c r="BT51" s="111">
        <f t="shared" ca="1" si="12"/>
        <v>45</v>
      </c>
      <c r="BU51" s="112">
        <f t="shared" si="13"/>
        <v>46</v>
      </c>
      <c r="BV51" s="113">
        <f t="shared" ca="1" si="14"/>
        <v>45</v>
      </c>
      <c r="BW51" s="114">
        <f t="shared" ca="1" si="15"/>
        <v>45</v>
      </c>
    </row>
    <row r="52" spans="2:75" ht="15" customHeight="1">
      <c r="B52" s="111">
        <f ca="1">IF('Income Replacement Calculations'!$CX$8&lt;0,B51+1)</f>
        <v>46</v>
      </c>
      <c r="C52" s="112">
        <f ca="1">IF('Income Replacement Calculations'!$CX$8&lt;0,C51+1)</f>
        <v>47</v>
      </c>
      <c r="D52" s="113">
        <f ca="1">IF('Income Replacement Calculations'!$CX$8&lt;0,D51+1)</f>
        <v>46</v>
      </c>
      <c r="E52" s="114">
        <f ca="1">IF('Income Replacement Calculations'!$CX$8&lt;0,E51+1)</f>
        <v>46</v>
      </c>
      <c r="G52" s="115">
        <f ca="1">IF(AND(Input!$B$72&gt;=$E52,Input!$F$28&gt;=$E52),$G51*(1+(Input!$D$28)),0)</f>
        <v>0</v>
      </c>
      <c r="H52" s="127"/>
      <c r="I52" s="104">
        <f t="shared" ca="1" si="1"/>
        <v>0</v>
      </c>
      <c r="J52" s="105"/>
      <c r="K52" s="115">
        <f ca="1">IF(AND(Input!$B$72&gt;=$E52,Input!$F$29&gt;=$E52),K51*(1+(Input!$D$29)),0)</f>
        <v>0</v>
      </c>
      <c r="L52" s="127"/>
      <c r="M52" s="104">
        <f t="shared" ca="1" si="2"/>
        <v>0</v>
      </c>
      <c r="N52" s="106"/>
      <c r="O52" s="115">
        <f ca="1">IF(AND(Input!$B$72&gt;=$E52,Input!$F$30&gt;=$E52),O51*(1+(Input!$D$30)),0)</f>
        <v>0</v>
      </c>
      <c r="P52" s="127"/>
      <c r="Q52" s="104">
        <f t="shared" ca="1" si="3"/>
        <v>0</v>
      </c>
      <c r="R52" s="10"/>
      <c r="S52" s="115">
        <f ca="1">IF(AND(Input!$B$72&gt;=$E52,Input!$F$31&gt;=$E52),S51*(1+(Input!$D$31)),0)</f>
        <v>0</v>
      </c>
      <c r="T52" s="127"/>
      <c r="U52" s="104">
        <f t="shared" ca="1" si="4"/>
        <v>0</v>
      </c>
      <c r="V52" s="10"/>
      <c r="W52" s="115">
        <f ca="1">IF(AND(Input!$B$72&gt;=$E52,Input!$F$32&gt;=$E52),W51*(1+(Input!$D$32)),0)</f>
        <v>0</v>
      </c>
      <c r="X52" s="127"/>
      <c r="Y52" s="104">
        <f t="shared" ca="1" si="5"/>
        <v>0</v>
      </c>
      <c r="Z52" s="10"/>
      <c r="AA52" s="115">
        <f ca="1">IF(AND(Input!$B$72&gt;=$E52,Input!$F$33&gt;=$E52),AA51*(1+(Input!$D$33)),0)</f>
        <v>0</v>
      </c>
      <c r="AB52" s="127"/>
      <c r="AC52" s="104">
        <f t="shared" ca="1" si="6"/>
        <v>0</v>
      </c>
      <c r="AD52" s="10"/>
      <c r="AE52" s="115">
        <f ca="1">IF(AND(Input!$B$72&gt;=$E52,Input!$F$34&gt;=$E52),AE51*(1+(Input!$D$34)),0)</f>
        <v>0</v>
      </c>
      <c r="AF52" s="127"/>
      <c r="AG52" s="104">
        <f t="shared" ca="1" si="7"/>
        <v>0</v>
      </c>
      <c r="AH52" s="10"/>
      <c r="AI52" s="111">
        <f t="shared" ca="1" si="8"/>
        <v>46</v>
      </c>
      <c r="AJ52" s="112">
        <f t="shared" si="9"/>
        <v>47</v>
      </c>
      <c r="AK52" s="113">
        <f t="shared" ca="1" si="10"/>
        <v>46</v>
      </c>
      <c r="AL52" s="114">
        <f t="shared" ca="1" si="11"/>
        <v>46</v>
      </c>
      <c r="AM52" s="10"/>
      <c r="AN52" s="116" t="str">
        <f t="shared" si="16"/>
        <v xml:space="preserve"> </v>
      </c>
      <c r="AO52" s="117">
        <f ca="1">IF(AND(Input!$B$72&gt;=$E52,Input!$F$35&gt;=$E52),AO51*(1+(Input!$D$35)),0)</f>
        <v>0</v>
      </c>
      <c r="AP52" s="127"/>
      <c r="AQ52" s="104">
        <f ca="1">IF(Input!$F$35&gt;=$E52,IF(ISBLANK(AP52),AO52,AP52),0)</f>
        <v>0</v>
      </c>
      <c r="AR52" s="10"/>
      <c r="AS52" s="116" t="str">
        <f t="shared" si="17"/>
        <v xml:space="preserve"> </v>
      </c>
      <c r="AT52" s="117">
        <f ca="1">IF(AND(Input!$B$72&gt;=$E52,Input!$F$36&gt;=$E52),AT51*(1+(Input!$D$36)),0)</f>
        <v>0</v>
      </c>
      <c r="AU52" s="127"/>
      <c r="AV52" s="104">
        <f ca="1">IF(Input!$F$36&gt;=$E52,IF(ISBLANK(AU52),AT52,AU52),0)</f>
        <v>0</v>
      </c>
      <c r="AW52" s="10"/>
      <c r="AX52" s="116" t="str">
        <f t="shared" si="18"/>
        <v xml:space="preserve"> </v>
      </c>
      <c r="AY52" s="117">
        <f ca="1">IF(AND(Input!$B$72&gt;=$E52,Input!$F$37&gt;=$E52),AY51*(1+(Input!$D$37)),0)</f>
        <v>0</v>
      </c>
      <c r="AZ52" s="127"/>
      <c r="BA52" s="104">
        <f ca="1">IF(Input!$F$37&gt;=$E52,IF(ISBLANK(AZ52),AY52,AZ52),0)</f>
        <v>0</v>
      </c>
      <c r="BB52" s="10"/>
      <c r="BC52" s="116" t="str">
        <f t="shared" si="19"/>
        <v xml:space="preserve"> </v>
      </c>
      <c r="BD52" s="117">
        <f ca="1">IF(AND(Input!$B$72&gt;=$E52,Input!$F$38&gt;=$E52),BD51*(1+(Input!$D$38)),0)</f>
        <v>0</v>
      </c>
      <c r="BE52" s="127"/>
      <c r="BF52" s="104">
        <f ca="1">IF(Input!$F$38&gt;=$E52,IF(ISBLANK(BE52),BD52,BE52),0)</f>
        <v>0</v>
      </c>
      <c r="BG52" s="10"/>
      <c r="BH52" s="116" t="str">
        <f t="shared" si="20"/>
        <v xml:space="preserve"> </v>
      </c>
      <c r="BI52" s="117">
        <f ca="1">IF(AND(Input!$B$72&gt;=$E52,Input!$F$39&gt;=$E52),BI51*(1+(Input!$D$39)),0)</f>
        <v>0</v>
      </c>
      <c r="BJ52" s="127"/>
      <c r="BK52" s="104">
        <f ca="1">IF(Input!$F$39&gt;=$E52,IF(ISBLANK(BJ52),BI52,BJ52),0)</f>
        <v>0</v>
      </c>
      <c r="BL52" s="10"/>
      <c r="BM52" s="116" t="str">
        <f t="shared" si="21"/>
        <v xml:space="preserve"> </v>
      </c>
      <c r="BN52" s="117">
        <f ca="1">IF(AND(Input!$B$72&gt;=$E52,Input!$F$40&gt;=$E52),BN51*(1+(Input!$D$40)),0)</f>
        <v>0</v>
      </c>
      <c r="BO52" s="127"/>
      <c r="BP52" s="104">
        <f ca="1">IF(Input!$F$40&gt;=$E52,IF(ISBLANK(BO52),BN52,BO52),0)</f>
        <v>0</v>
      </c>
      <c r="BR52" s="110">
        <f t="shared" ca="1" si="22"/>
        <v>0</v>
      </c>
      <c r="BT52" s="111">
        <f t="shared" ca="1" si="12"/>
        <v>46</v>
      </c>
      <c r="BU52" s="112">
        <f t="shared" si="13"/>
        <v>47</v>
      </c>
      <c r="BV52" s="113">
        <f t="shared" ca="1" si="14"/>
        <v>46</v>
      </c>
      <c r="BW52" s="114">
        <f t="shared" ca="1" si="15"/>
        <v>46</v>
      </c>
    </row>
    <row r="53" spans="2:75" ht="15" customHeight="1">
      <c r="B53" s="111">
        <f ca="1">IF('Income Replacement Calculations'!$CX$8&lt;0,B52+1)</f>
        <v>47</v>
      </c>
      <c r="C53" s="112">
        <f ca="1">IF('Income Replacement Calculations'!$CX$8&lt;0,C52+1)</f>
        <v>48</v>
      </c>
      <c r="D53" s="113">
        <f ca="1">IF('Income Replacement Calculations'!$CX$8&lt;0,D52+1)</f>
        <v>47</v>
      </c>
      <c r="E53" s="114">
        <f ca="1">IF('Income Replacement Calculations'!$CX$8&lt;0,E52+1)</f>
        <v>47</v>
      </c>
      <c r="G53" s="115">
        <f ca="1">IF(AND(Input!$B$72&gt;=$E53,Input!$F$28&gt;=$E53),$G52*(1+(Input!$D$28)),0)</f>
        <v>0</v>
      </c>
      <c r="H53" s="127"/>
      <c r="I53" s="104">
        <f t="shared" ca="1" si="1"/>
        <v>0</v>
      </c>
      <c r="J53" s="105"/>
      <c r="K53" s="115">
        <f ca="1">IF(AND(Input!$B$72&gt;=$E53,Input!$F$29&gt;=$E53),K52*(1+(Input!$D$29)),0)</f>
        <v>0</v>
      </c>
      <c r="L53" s="127"/>
      <c r="M53" s="104">
        <f t="shared" ca="1" si="2"/>
        <v>0</v>
      </c>
      <c r="N53" s="106"/>
      <c r="O53" s="115">
        <f ca="1">IF(AND(Input!$B$72&gt;=$E53,Input!$F$30&gt;=$E53),O52*(1+(Input!$D$30)),0)</f>
        <v>0</v>
      </c>
      <c r="P53" s="127"/>
      <c r="Q53" s="104">
        <f t="shared" ca="1" si="3"/>
        <v>0</v>
      </c>
      <c r="R53" s="10"/>
      <c r="S53" s="115">
        <f ca="1">IF(AND(Input!$B$72&gt;=$E53,Input!$F$31&gt;=$E53),S52*(1+(Input!$D$31)),0)</f>
        <v>0</v>
      </c>
      <c r="T53" s="127"/>
      <c r="U53" s="104">
        <f t="shared" ca="1" si="4"/>
        <v>0</v>
      </c>
      <c r="V53" s="10"/>
      <c r="W53" s="115">
        <f ca="1">IF(AND(Input!$B$72&gt;=$E53,Input!$F$32&gt;=$E53),W52*(1+(Input!$D$32)),0)</f>
        <v>0</v>
      </c>
      <c r="X53" s="127"/>
      <c r="Y53" s="104">
        <f t="shared" ca="1" si="5"/>
        <v>0</v>
      </c>
      <c r="Z53" s="10"/>
      <c r="AA53" s="115">
        <f ca="1">IF(AND(Input!$B$72&gt;=$E53,Input!$F$33&gt;=$E53),AA52*(1+(Input!$D$33)),0)</f>
        <v>0</v>
      </c>
      <c r="AB53" s="127"/>
      <c r="AC53" s="104">
        <f t="shared" ca="1" si="6"/>
        <v>0</v>
      </c>
      <c r="AD53" s="10"/>
      <c r="AE53" s="115">
        <f ca="1">IF(AND(Input!$B$72&gt;=$E53,Input!$F$34&gt;=$E53),AE52*(1+(Input!$D$34)),0)</f>
        <v>0</v>
      </c>
      <c r="AF53" s="127"/>
      <c r="AG53" s="104">
        <f t="shared" ca="1" si="7"/>
        <v>0</v>
      </c>
      <c r="AH53" s="10"/>
      <c r="AI53" s="111">
        <f t="shared" ca="1" si="8"/>
        <v>47</v>
      </c>
      <c r="AJ53" s="112">
        <f t="shared" si="9"/>
        <v>48</v>
      </c>
      <c r="AK53" s="113">
        <f t="shared" ca="1" si="10"/>
        <v>47</v>
      </c>
      <c r="AL53" s="114">
        <f t="shared" ca="1" si="11"/>
        <v>47</v>
      </c>
      <c r="AM53" s="10"/>
      <c r="AN53" s="116" t="str">
        <f t="shared" si="16"/>
        <v xml:space="preserve"> </v>
      </c>
      <c r="AO53" s="117">
        <f ca="1">IF(AND(Input!$B$72&gt;=$E53,Input!$F$35&gt;=$E53),AO52*(1+(Input!$D$35)),0)</f>
        <v>0</v>
      </c>
      <c r="AP53" s="127"/>
      <c r="AQ53" s="104">
        <f ca="1">IF(Input!$F$35&gt;=$E53,IF(ISBLANK(AP53),AO53,AP53),0)</f>
        <v>0</v>
      </c>
      <c r="AR53" s="10"/>
      <c r="AS53" s="116" t="str">
        <f t="shared" si="17"/>
        <v xml:space="preserve"> </v>
      </c>
      <c r="AT53" s="117">
        <f ca="1">IF(AND(Input!$B$72&gt;=$E53,Input!$F$36&gt;=$E53),AT52*(1+(Input!$D$36)),0)</f>
        <v>0</v>
      </c>
      <c r="AU53" s="127"/>
      <c r="AV53" s="104">
        <f ca="1">IF(Input!$F$36&gt;=$E53,IF(ISBLANK(AU53),AT53,AU53),0)</f>
        <v>0</v>
      </c>
      <c r="AW53" s="10"/>
      <c r="AX53" s="116" t="str">
        <f t="shared" si="18"/>
        <v xml:space="preserve"> </v>
      </c>
      <c r="AY53" s="117">
        <f ca="1">IF(AND(Input!$B$72&gt;=$E53,Input!$F$37&gt;=$E53),AY52*(1+(Input!$D$37)),0)</f>
        <v>0</v>
      </c>
      <c r="AZ53" s="127"/>
      <c r="BA53" s="104">
        <f ca="1">IF(Input!$F$37&gt;=$E53,IF(ISBLANK(AZ53),AY53,AZ53),0)</f>
        <v>0</v>
      </c>
      <c r="BB53" s="10"/>
      <c r="BC53" s="116" t="str">
        <f t="shared" si="19"/>
        <v xml:space="preserve"> </v>
      </c>
      <c r="BD53" s="117">
        <f ca="1">IF(AND(Input!$B$72&gt;=$E53,Input!$F$38&gt;=$E53),BD52*(1+(Input!$D$38)),0)</f>
        <v>0</v>
      </c>
      <c r="BE53" s="127"/>
      <c r="BF53" s="104">
        <f ca="1">IF(Input!$F$38&gt;=$E53,IF(ISBLANK(BE53),BD53,BE53),0)</f>
        <v>0</v>
      </c>
      <c r="BG53" s="10"/>
      <c r="BH53" s="116" t="str">
        <f t="shared" si="20"/>
        <v xml:space="preserve"> </v>
      </c>
      <c r="BI53" s="117">
        <f ca="1">IF(AND(Input!$B$72&gt;=$E53,Input!$F$39&gt;=$E53),BI52*(1+(Input!$D$39)),0)</f>
        <v>0</v>
      </c>
      <c r="BJ53" s="127"/>
      <c r="BK53" s="104">
        <f ca="1">IF(Input!$F$39&gt;=$E53,IF(ISBLANK(BJ53),BI53,BJ53),0)</f>
        <v>0</v>
      </c>
      <c r="BL53" s="10"/>
      <c r="BM53" s="116" t="str">
        <f t="shared" si="21"/>
        <v xml:space="preserve"> </v>
      </c>
      <c r="BN53" s="117">
        <f ca="1">IF(AND(Input!$B$72&gt;=$E53,Input!$F$40&gt;=$E53),BN52*(1+(Input!$D$40)),0)</f>
        <v>0</v>
      </c>
      <c r="BO53" s="127"/>
      <c r="BP53" s="104">
        <f ca="1">IF(Input!$F$40&gt;=$E53,IF(ISBLANK(BO53),BN53,BO53),0)</f>
        <v>0</v>
      </c>
      <c r="BR53" s="110">
        <f t="shared" ca="1" si="22"/>
        <v>0</v>
      </c>
      <c r="BT53" s="111">
        <f t="shared" ca="1" si="12"/>
        <v>47</v>
      </c>
      <c r="BU53" s="112">
        <f t="shared" si="13"/>
        <v>48</v>
      </c>
      <c r="BV53" s="113">
        <f t="shared" ca="1" si="14"/>
        <v>47</v>
      </c>
      <c r="BW53" s="114">
        <f t="shared" ca="1" si="15"/>
        <v>47</v>
      </c>
    </row>
    <row r="54" spans="2:75" ht="15" customHeight="1">
      <c r="B54" s="111">
        <f ca="1">IF('Income Replacement Calculations'!$CX$8&lt;0,B53+1)</f>
        <v>48</v>
      </c>
      <c r="C54" s="112">
        <f ca="1">IF('Income Replacement Calculations'!$CX$8&lt;0,C53+1)</f>
        <v>49</v>
      </c>
      <c r="D54" s="113">
        <f ca="1">IF('Income Replacement Calculations'!$CX$8&lt;0,D53+1)</f>
        <v>48</v>
      </c>
      <c r="E54" s="114">
        <f ca="1">IF('Income Replacement Calculations'!$CX$8&lt;0,E53+1)</f>
        <v>48</v>
      </c>
      <c r="G54" s="115">
        <f ca="1">IF(AND(Input!$B$72&gt;=$E54,Input!$F$28&gt;=$E54),$G53*(1+(Input!$D$28)),0)</f>
        <v>0</v>
      </c>
      <c r="H54" s="127"/>
      <c r="I54" s="104">
        <f t="shared" ca="1" si="1"/>
        <v>0</v>
      </c>
      <c r="J54" s="105"/>
      <c r="K54" s="115">
        <f ca="1">IF(AND(Input!$B$72&gt;=$E54,Input!$F$29&gt;=$E54),K53*(1+(Input!$D$29)),0)</f>
        <v>0</v>
      </c>
      <c r="L54" s="127"/>
      <c r="M54" s="104">
        <f t="shared" ca="1" si="2"/>
        <v>0</v>
      </c>
      <c r="N54" s="106"/>
      <c r="O54" s="115">
        <f ca="1">IF(AND(Input!$B$72&gt;=$E54,Input!$F$30&gt;=$E54),O53*(1+(Input!$D$30)),0)</f>
        <v>0</v>
      </c>
      <c r="P54" s="127"/>
      <c r="Q54" s="104">
        <f t="shared" ca="1" si="3"/>
        <v>0</v>
      </c>
      <c r="R54" s="10"/>
      <c r="S54" s="115">
        <f ca="1">IF(AND(Input!$B$72&gt;=$E54,Input!$F$31&gt;=$E54),S53*(1+(Input!$D$31)),0)</f>
        <v>0</v>
      </c>
      <c r="T54" s="127"/>
      <c r="U54" s="104">
        <f t="shared" ca="1" si="4"/>
        <v>0</v>
      </c>
      <c r="V54" s="10"/>
      <c r="W54" s="115">
        <f ca="1">IF(AND(Input!$B$72&gt;=$E54,Input!$F$32&gt;=$E54),W53*(1+(Input!$D$32)),0)</f>
        <v>0</v>
      </c>
      <c r="X54" s="127"/>
      <c r="Y54" s="104">
        <f t="shared" ca="1" si="5"/>
        <v>0</v>
      </c>
      <c r="Z54" s="10"/>
      <c r="AA54" s="115">
        <f ca="1">IF(AND(Input!$B$72&gt;=$E54,Input!$F$33&gt;=$E54),AA53*(1+(Input!$D$33)),0)</f>
        <v>0</v>
      </c>
      <c r="AB54" s="127"/>
      <c r="AC54" s="104">
        <f t="shared" ca="1" si="6"/>
        <v>0</v>
      </c>
      <c r="AD54" s="10"/>
      <c r="AE54" s="115">
        <f ca="1">IF(AND(Input!$B$72&gt;=$E54,Input!$F$34&gt;=$E54),AE53*(1+(Input!$D$34)),0)</f>
        <v>0</v>
      </c>
      <c r="AF54" s="127"/>
      <c r="AG54" s="104">
        <f t="shared" ca="1" si="7"/>
        <v>0</v>
      </c>
      <c r="AH54" s="10"/>
      <c r="AI54" s="111">
        <f t="shared" ca="1" si="8"/>
        <v>48</v>
      </c>
      <c r="AJ54" s="112">
        <f t="shared" si="9"/>
        <v>49</v>
      </c>
      <c r="AK54" s="113">
        <f t="shared" ca="1" si="10"/>
        <v>48</v>
      </c>
      <c r="AL54" s="114">
        <f t="shared" ca="1" si="11"/>
        <v>48</v>
      </c>
      <c r="AM54" s="10"/>
      <c r="AN54" s="116" t="str">
        <f t="shared" si="16"/>
        <v xml:space="preserve"> </v>
      </c>
      <c r="AO54" s="117">
        <f ca="1">IF(AND(Input!$B$72&gt;=$E54,Input!$F$35&gt;=$E54),AO53*(1+(Input!$D$35)),0)</f>
        <v>0</v>
      </c>
      <c r="AP54" s="127"/>
      <c r="AQ54" s="104">
        <f ca="1">IF(Input!$F$35&gt;=$E54,IF(ISBLANK(AP54),AO54,AP54),0)</f>
        <v>0</v>
      </c>
      <c r="AR54" s="10"/>
      <c r="AS54" s="116" t="str">
        <f t="shared" si="17"/>
        <v xml:space="preserve"> </v>
      </c>
      <c r="AT54" s="117">
        <f ca="1">IF(AND(Input!$B$72&gt;=$E54,Input!$F$36&gt;=$E54),AT53*(1+(Input!$D$36)),0)</f>
        <v>0</v>
      </c>
      <c r="AU54" s="127"/>
      <c r="AV54" s="104">
        <f ca="1">IF(Input!$F$36&gt;=$E54,IF(ISBLANK(AU54),AT54,AU54),0)</f>
        <v>0</v>
      </c>
      <c r="AW54" s="10"/>
      <c r="AX54" s="116" t="str">
        <f t="shared" si="18"/>
        <v xml:space="preserve"> </v>
      </c>
      <c r="AY54" s="117">
        <f ca="1">IF(AND(Input!$B$72&gt;=$E54,Input!$F$37&gt;=$E54),AY53*(1+(Input!$D$37)),0)</f>
        <v>0</v>
      </c>
      <c r="AZ54" s="127"/>
      <c r="BA54" s="104">
        <f ca="1">IF(Input!$F$37&gt;=$E54,IF(ISBLANK(AZ54),AY54,AZ54),0)</f>
        <v>0</v>
      </c>
      <c r="BB54" s="10"/>
      <c r="BC54" s="116" t="str">
        <f t="shared" si="19"/>
        <v xml:space="preserve"> </v>
      </c>
      <c r="BD54" s="117">
        <f ca="1">IF(AND(Input!$B$72&gt;=$E54,Input!$F$38&gt;=$E54),BD53*(1+(Input!$D$38)),0)</f>
        <v>0</v>
      </c>
      <c r="BE54" s="127"/>
      <c r="BF54" s="104">
        <f ca="1">IF(Input!$F$38&gt;=$E54,IF(ISBLANK(BE54),BD54,BE54),0)</f>
        <v>0</v>
      </c>
      <c r="BG54" s="10"/>
      <c r="BH54" s="116" t="str">
        <f t="shared" si="20"/>
        <v xml:space="preserve"> </v>
      </c>
      <c r="BI54" s="117">
        <f ca="1">IF(AND(Input!$B$72&gt;=$E54,Input!$F$39&gt;=$E54),BI53*(1+(Input!$D$39)),0)</f>
        <v>0</v>
      </c>
      <c r="BJ54" s="127"/>
      <c r="BK54" s="104">
        <f ca="1">IF(Input!$F$39&gt;=$E54,IF(ISBLANK(BJ54),BI54,BJ54),0)</f>
        <v>0</v>
      </c>
      <c r="BL54" s="10"/>
      <c r="BM54" s="116" t="str">
        <f t="shared" si="21"/>
        <v xml:space="preserve"> </v>
      </c>
      <c r="BN54" s="117">
        <f ca="1">IF(AND(Input!$B$72&gt;=$E54,Input!$F$40&gt;=$E54),BN53*(1+(Input!$D$40)),0)</f>
        <v>0</v>
      </c>
      <c r="BO54" s="127"/>
      <c r="BP54" s="104">
        <f ca="1">IF(Input!$F$40&gt;=$E54,IF(ISBLANK(BO54),BN54,BO54),0)</f>
        <v>0</v>
      </c>
      <c r="BR54" s="110">
        <f t="shared" ca="1" si="22"/>
        <v>0</v>
      </c>
      <c r="BT54" s="111">
        <f t="shared" ca="1" si="12"/>
        <v>48</v>
      </c>
      <c r="BU54" s="112">
        <f t="shared" si="13"/>
        <v>49</v>
      </c>
      <c r="BV54" s="113">
        <f t="shared" ca="1" si="14"/>
        <v>48</v>
      </c>
      <c r="BW54" s="114">
        <f t="shared" ca="1" si="15"/>
        <v>48</v>
      </c>
    </row>
    <row r="55" spans="2:75" ht="15" customHeight="1">
      <c r="B55" s="111">
        <f ca="1">IF('Income Replacement Calculations'!$CX$8&lt;0,B54+1)</f>
        <v>49</v>
      </c>
      <c r="C55" s="112">
        <f ca="1">IF('Income Replacement Calculations'!$CX$8&lt;0,C54+1)</f>
        <v>50</v>
      </c>
      <c r="D55" s="113">
        <f ca="1">IF('Income Replacement Calculations'!$CX$8&lt;0,D54+1)</f>
        <v>49</v>
      </c>
      <c r="E55" s="114">
        <f ca="1">IF('Income Replacement Calculations'!$CX$8&lt;0,E54+1)</f>
        <v>49</v>
      </c>
      <c r="G55" s="115">
        <f ca="1">IF(AND(Input!$B$72&gt;=$E55,Input!$F$28&gt;=$E55),$G54*(1+(Input!$D$28)),0)</f>
        <v>0</v>
      </c>
      <c r="H55" s="127"/>
      <c r="I55" s="104">
        <f t="shared" ca="1" si="1"/>
        <v>0</v>
      </c>
      <c r="J55" s="105"/>
      <c r="K55" s="115">
        <f ca="1">IF(AND(Input!$B$72&gt;=$E55,Input!$F$29&gt;=$E55),K54*(1+(Input!$D$29)),0)</f>
        <v>0</v>
      </c>
      <c r="L55" s="127"/>
      <c r="M55" s="104">
        <f t="shared" ca="1" si="2"/>
        <v>0</v>
      </c>
      <c r="N55" s="106"/>
      <c r="O55" s="115">
        <f ca="1">IF(AND(Input!$B$72&gt;=$E55,Input!$F$30&gt;=$E55),O54*(1+(Input!$D$30)),0)</f>
        <v>0</v>
      </c>
      <c r="P55" s="127"/>
      <c r="Q55" s="104">
        <f t="shared" ca="1" si="3"/>
        <v>0</v>
      </c>
      <c r="R55" s="10"/>
      <c r="S55" s="115">
        <f ca="1">IF(AND(Input!$B$72&gt;=$E55,Input!$F$31&gt;=$E55),S54*(1+(Input!$D$31)),0)</f>
        <v>0</v>
      </c>
      <c r="T55" s="127"/>
      <c r="U55" s="104">
        <f t="shared" ca="1" si="4"/>
        <v>0</v>
      </c>
      <c r="V55" s="10"/>
      <c r="W55" s="115">
        <f ca="1">IF(AND(Input!$B$72&gt;=$E55,Input!$F$32&gt;=$E55),W54*(1+(Input!$D$32)),0)</f>
        <v>0</v>
      </c>
      <c r="X55" s="127"/>
      <c r="Y55" s="104">
        <f t="shared" ca="1" si="5"/>
        <v>0</v>
      </c>
      <c r="Z55" s="10"/>
      <c r="AA55" s="115">
        <f ca="1">IF(AND(Input!$B$72&gt;=$E55,Input!$F$33&gt;=$E55),AA54*(1+(Input!$D$33)),0)</f>
        <v>0</v>
      </c>
      <c r="AB55" s="127"/>
      <c r="AC55" s="104">
        <f t="shared" ca="1" si="6"/>
        <v>0</v>
      </c>
      <c r="AD55" s="10"/>
      <c r="AE55" s="115">
        <f ca="1">IF(AND(Input!$B$72&gt;=$E55,Input!$F$34&gt;=$E55),AE54*(1+(Input!$D$34)),0)</f>
        <v>0</v>
      </c>
      <c r="AF55" s="127"/>
      <c r="AG55" s="104">
        <f t="shared" ca="1" si="7"/>
        <v>0</v>
      </c>
      <c r="AH55" s="10"/>
      <c r="AI55" s="111">
        <f t="shared" ca="1" si="8"/>
        <v>49</v>
      </c>
      <c r="AJ55" s="112">
        <f t="shared" si="9"/>
        <v>50</v>
      </c>
      <c r="AK55" s="113">
        <f t="shared" ca="1" si="10"/>
        <v>49</v>
      </c>
      <c r="AL55" s="114">
        <f t="shared" ca="1" si="11"/>
        <v>49</v>
      </c>
      <c r="AM55" s="10"/>
      <c r="AN55" s="116" t="str">
        <f t="shared" si="16"/>
        <v xml:space="preserve"> </v>
      </c>
      <c r="AO55" s="117">
        <f ca="1">IF(AND(Input!$B$72&gt;=$E55,Input!$F$35&gt;=$E55),AO54*(1+(Input!$D$35)),0)</f>
        <v>0</v>
      </c>
      <c r="AP55" s="127"/>
      <c r="AQ55" s="104">
        <f ca="1">IF(Input!$F$35&gt;=$E55,IF(ISBLANK(AP55),AO55,AP55),0)</f>
        <v>0</v>
      </c>
      <c r="AR55" s="10"/>
      <c r="AS55" s="116" t="str">
        <f t="shared" si="17"/>
        <v xml:space="preserve"> </v>
      </c>
      <c r="AT55" s="117">
        <f ca="1">IF(AND(Input!$B$72&gt;=$E55,Input!$F$36&gt;=$E55),AT54*(1+(Input!$D$36)),0)</f>
        <v>0</v>
      </c>
      <c r="AU55" s="127"/>
      <c r="AV55" s="104">
        <f ca="1">IF(Input!$F$36&gt;=$E55,IF(ISBLANK(AU55),AT55,AU55),0)</f>
        <v>0</v>
      </c>
      <c r="AW55" s="10"/>
      <c r="AX55" s="116" t="str">
        <f t="shared" si="18"/>
        <v xml:space="preserve"> </v>
      </c>
      <c r="AY55" s="117">
        <f ca="1">IF(AND(Input!$B$72&gt;=$E55,Input!$F$37&gt;=$E55),AY54*(1+(Input!$D$37)),0)</f>
        <v>0</v>
      </c>
      <c r="AZ55" s="127"/>
      <c r="BA55" s="104">
        <f ca="1">IF(Input!$F$37&gt;=$E55,IF(ISBLANK(AZ55),AY55,AZ55),0)</f>
        <v>0</v>
      </c>
      <c r="BB55" s="10"/>
      <c r="BC55" s="116" t="str">
        <f t="shared" si="19"/>
        <v xml:space="preserve"> </v>
      </c>
      <c r="BD55" s="117">
        <f ca="1">IF(AND(Input!$B$72&gt;=$E55,Input!$F$38&gt;=$E55),BD54*(1+(Input!$D$38)),0)</f>
        <v>0</v>
      </c>
      <c r="BE55" s="127"/>
      <c r="BF55" s="104">
        <f ca="1">IF(Input!$F$38&gt;=$E55,IF(ISBLANK(BE55),BD55,BE55),0)</f>
        <v>0</v>
      </c>
      <c r="BG55" s="10"/>
      <c r="BH55" s="116" t="str">
        <f t="shared" si="20"/>
        <v xml:space="preserve"> </v>
      </c>
      <c r="BI55" s="117">
        <f ca="1">IF(AND(Input!$B$72&gt;=$E55,Input!$F$39&gt;=$E55),BI54*(1+(Input!$D$39)),0)</f>
        <v>0</v>
      </c>
      <c r="BJ55" s="127"/>
      <c r="BK55" s="104">
        <f ca="1">IF(Input!$F$39&gt;=$E55,IF(ISBLANK(BJ55),BI55,BJ55),0)</f>
        <v>0</v>
      </c>
      <c r="BL55" s="10"/>
      <c r="BM55" s="116" t="str">
        <f t="shared" si="21"/>
        <v xml:space="preserve"> </v>
      </c>
      <c r="BN55" s="117">
        <f ca="1">IF(AND(Input!$B$72&gt;=$E55,Input!$F$40&gt;=$E55),BN54*(1+(Input!$D$40)),0)</f>
        <v>0</v>
      </c>
      <c r="BO55" s="127"/>
      <c r="BP55" s="104">
        <f ca="1">IF(Input!$F$40&gt;=$E55,IF(ISBLANK(BO55),BN55,BO55),0)</f>
        <v>0</v>
      </c>
      <c r="BR55" s="110">
        <f t="shared" ca="1" si="22"/>
        <v>0</v>
      </c>
      <c r="BT55" s="111">
        <f t="shared" ca="1" si="12"/>
        <v>49</v>
      </c>
      <c r="BU55" s="112">
        <f t="shared" si="13"/>
        <v>50</v>
      </c>
      <c r="BV55" s="113">
        <f t="shared" ca="1" si="14"/>
        <v>49</v>
      </c>
      <c r="BW55" s="114">
        <f t="shared" ca="1" si="15"/>
        <v>49</v>
      </c>
    </row>
    <row r="56" spans="2:75" ht="15" customHeight="1">
      <c r="B56" s="111">
        <f ca="1">IF('Income Replacement Calculations'!$CX$8&lt;0,B55+1)</f>
        <v>50</v>
      </c>
      <c r="C56" s="112">
        <f ca="1">IF('Income Replacement Calculations'!$CX$8&lt;0,C55+1)</f>
        <v>51</v>
      </c>
      <c r="D56" s="113">
        <f ca="1">IF('Income Replacement Calculations'!$CX$8&lt;0,D55+1)</f>
        <v>50</v>
      </c>
      <c r="E56" s="114">
        <f ca="1">IF('Income Replacement Calculations'!$CX$8&lt;0,E55+1)</f>
        <v>50</v>
      </c>
      <c r="G56" s="115">
        <f ca="1">IF(AND(Input!$B$72&gt;=$E56,Input!$F$28&gt;=$E56),$G55*(1+(Input!$D$28)),0)</f>
        <v>0</v>
      </c>
      <c r="H56" s="127"/>
      <c r="I56" s="104">
        <f t="shared" ca="1" si="1"/>
        <v>0</v>
      </c>
      <c r="J56" s="105"/>
      <c r="K56" s="115">
        <f ca="1">IF(AND(Input!$B$72&gt;=$E56,Input!$F$29&gt;=$E56),K55*(1+(Input!$D$29)),0)</f>
        <v>0</v>
      </c>
      <c r="L56" s="127"/>
      <c r="M56" s="104">
        <f t="shared" ca="1" si="2"/>
        <v>0</v>
      </c>
      <c r="N56" s="106"/>
      <c r="O56" s="115">
        <f ca="1">IF(AND(Input!$B$72&gt;=$E56,Input!$F$30&gt;=$E56),O55*(1+(Input!$D$30)),0)</f>
        <v>0</v>
      </c>
      <c r="P56" s="127"/>
      <c r="Q56" s="104">
        <f t="shared" ca="1" si="3"/>
        <v>0</v>
      </c>
      <c r="R56" s="10"/>
      <c r="S56" s="115">
        <f ca="1">IF(AND(Input!$B$72&gt;=$E56,Input!$F$31&gt;=$E56),S55*(1+(Input!$D$31)),0)</f>
        <v>0</v>
      </c>
      <c r="T56" s="127"/>
      <c r="U56" s="104">
        <f t="shared" ca="1" si="4"/>
        <v>0</v>
      </c>
      <c r="V56" s="10"/>
      <c r="W56" s="115">
        <f ca="1">IF(AND(Input!$B$72&gt;=$E56,Input!$F$32&gt;=$E56),W55*(1+(Input!$D$32)),0)</f>
        <v>0</v>
      </c>
      <c r="X56" s="127"/>
      <c r="Y56" s="104">
        <f t="shared" ca="1" si="5"/>
        <v>0</v>
      </c>
      <c r="Z56" s="10"/>
      <c r="AA56" s="115">
        <f ca="1">IF(AND(Input!$B$72&gt;=$E56,Input!$F$33&gt;=$E56),AA55*(1+(Input!$D$33)),0)</f>
        <v>0</v>
      </c>
      <c r="AB56" s="127"/>
      <c r="AC56" s="104">
        <f t="shared" ca="1" si="6"/>
        <v>0</v>
      </c>
      <c r="AD56" s="10"/>
      <c r="AE56" s="115">
        <f ca="1">IF(AND(Input!$B$72&gt;=$E56,Input!$F$34&gt;=$E56),AE55*(1+(Input!$D$34)),0)</f>
        <v>0</v>
      </c>
      <c r="AF56" s="127"/>
      <c r="AG56" s="104">
        <f t="shared" ca="1" si="7"/>
        <v>0</v>
      </c>
      <c r="AH56" s="10"/>
      <c r="AI56" s="111">
        <f t="shared" ca="1" si="8"/>
        <v>50</v>
      </c>
      <c r="AJ56" s="112">
        <f t="shared" si="9"/>
        <v>51</v>
      </c>
      <c r="AK56" s="113">
        <f t="shared" ca="1" si="10"/>
        <v>50</v>
      </c>
      <c r="AL56" s="114">
        <f t="shared" ca="1" si="11"/>
        <v>50</v>
      </c>
      <c r="AM56" s="10"/>
      <c r="AN56" s="116" t="str">
        <f t="shared" si="16"/>
        <v xml:space="preserve"> </v>
      </c>
      <c r="AO56" s="117">
        <f ca="1">IF(AND(Input!$B$72&gt;=$E56,Input!$F$35&gt;=$E56),AO55*(1+(Input!$D$35)),0)</f>
        <v>0</v>
      </c>
      <c r="AP56" s="127"/>
      <c r="AQ56" s="104">
        <f ca="1">IF(Input!$F$35&gt;=$E56,IF(ISBLANK(AP56),AO56,AP56),0)</f>
        <v>0</v>
      </c>
      <c r="AR56" s="10"/>
      <c r="AS56" s="116" t="str">
        <f t="shared" si="17"/>
        <v xml:space="preserve"> </v>
      </c>
      <c r="AT56" s="117">
        <f ca="1">IF(AND(Input!$B$72&gt;=$E56,Input!$F$36&gt;=$E56),AT55*(1+(Input!$D$36)),0)</f>
        <v>0</v>
      </c>
      <c r="AU56" s="127"/>
      <c r="AV56" s="104">
        <f ca="1">IF(Input!$F$36&gt;=$E56,IF(ISBLANK(AU56),AT56,AU56),0)</f>
        <v>0</v>
      </c>
      <c r="AW56" s="10"/>
      <c r="AX56" s="116" t="str">
        <f t="shared" si="18"/>
        <v xml:space="preserve"> </v>
      </c>
      <c r="AY56" s="117">
        <f ca="1">IF(AND(Input!$B$72&gt;=$E56,Input!$F$37&gt;=$E56),AY55*(1+(Input!$D$37)),0)</f>
        <v>0</v>
      </c>
      <c r="AZ56" s="127"/>
      <c r="BA56" s="104">
        <f ca="1">IF(Input!$F$37&gt;=$E56,IF(ISBLANK(AZ56),AY56,AZ56),0)</f>
        <v>0</v>
      </c>
      <c r="BB56" s="10"/>
      <c r="BC56" s="116" t="str">
        <f t="shared" si="19"/>
        <v xml:space="preserve"> </v>
      </c>
      <c r="BD56" s="117">
        <f ca="1">IF(AND(Input!$B$72&gt;=$E56,Input!$F$38&gt;=$E56),BD55*(1+(Input!$D$38)),0)</f>
        <v>0</v>
      </c>
      <c r="BE56" s="127"/>
      <c r="BF56" s="104">
        <f ca="1">IF(Input!$F$38&gt;=$E56,IF(ISBLANK(BE56),BD56,BE56),0)</f>
        <v>0</v>
      </c>
      <c r="BG56" s="10"/>
      <c r="BH56" s="116" t="str">
        <f t="shared" si="20"/>
        <v xml:space="preserve"> </v>
      </c>
      <c r="BI56" s="117">
        <f ca="1">IF(AND(Input!$B$72&gt;=$E56,Input!$F$39&gt;=$E56),BI55*(1+(Input!$D$39)),0)</f>
        <v>0</v>
      </c>
      <c r="BJ56" s="127"/>
      <c r="BK56" s="104">
        <f ca="1">IF(Input!$F$39&gt;=$E56,IF(ISBLANK(BJ56),BI56,BJ56),0)</f>
        <v>0</v>
      </c>
      <c r="BL56" s="10"/>
      <c r="BM56" s="116" t="str">
        <f t="shared" si="21"/>
        <v xml:space="preserve"> </v>
      </c>
      <c r="BN56" s="117">
        <f ca="1">IF(AND(Input!$B$72&gt;=$E56,Input!$F$40&gt;=$E56),BN55*(1+(Input!$D$40)),0)</f>
        <v>0</v>
      </c>
      <c r="BO56" s="127"/>
      <c r="BP56" s="104">
        <f ca="1">IF(Input!$F$40&gt;=$E56,IF(ISBLANK(BO56),BN56,BO56),0)</f>
        <v>0</v>
      </c>
      <c r="BR56" s="110">
        <f t="shared" ca="1" si="22"/>
        <v>0</v>
      </c>
      <c r="BT56" s="111">
        <f t="shared" ca="1" si="12"/>
        <v>50</v>
      </c>
      <c r="BU56" s="112">
        <f t="shared" si="13"/>
        <v>51</v>
      </c>
      <c r="BV56" s="113">
        <f t="shared" ca="1" si="14"/>
        <v>50</v>
      </c>
      <c r="BW56" s="114">
        <f t="shared" ca="1" si="15"/>
        <v>50</v>
      </c>
    </row>
    <row r="57" spans="2:75" ht="15" customHeight="1">
      <c r="B57" s="111">
        <f ca="1">IF('Income Replacement Calculations'!$CX$8&lt;0,B56+1)</f>
        <v>51</v>
      </c>
      <c r="C57" s="112">
        <f ca="1">IF('Income Replacement Calculations'!$CX$8&lt;0,C56+1)</f>
        <v>52</v>
      </c>
      <c r="D57" s="113">
        <f ca="1">IF('Income Replacement Calculations'!$CX$8&lt;0,D56+1)</f>
        <v>51</v>
      </c>
      <c r="E57" s="114">
        <f ca="1">IF('Income Replacement Calculations'!$CX$8&lt;0,E56+1)</f>
        <v>51</v>
      </c>
      <c r="G57" s="115">
        <f ca="1">IF(AND(Input!$B$72&gt;=$E57,Input!$F$28&gt;=$E57),$G56*(1+(Input!$D$28)),0)</f>
        <v>0</v>
      </c>
      <c r="H57" s="127"/>
      <c r="I57" s="104">
        <f t="shared" ca="1" si="1"/>
        <v>0</v>
      </c>
      <c r="J57" s="105"/>
      <c r="K57" s="115">
        <f ca="1">IF(AND(Input!$B$72&gt;=$E57,Input!$F$29&gt;=$E57),K56*(1+(Input!$D$29)),0)</f>
        <v>0</v>
      </c>
      <c r="L57" s="127"/>
      <c r="M57" s="104">
        <f t="shared" ca="1" si="2"/>
        <v>0</v>
      </c>
      <c r="N57" s="106"/>
      <c r="O57" s="115">
        <f ca="1">IF(AND(Input!$B$72&gt;=$E57,Input!$F$30&gt;=$E57),O56*(1+(Input!$D$30)),0)</f>
        <v>0</v>
      </c>
      <c r="P57" s="127"/>
      <c r="Q57" s="104">
        <f t="shared" ca="1" si="3"/>
        <v>0</v>
      </c>
      <c r="R57" s="10"/>
      <c r="S57" s="115">
        <f ca="1">IF(AND(Input!$B$72&gt;=$E57,Input!$F$31&gt;=$E57),S56*(1+(Input!$D$31)),0)</f>
        <v>0</v>
      </c>
      <c r="T57" s="127"/>
      <c r="U57" s="104">
        <f t="shared" ca="1" si="4"/>
        <v>0</v>
      </c>
      <c r="V57" s="10"/>
      <c r="W57" s="115">
        <f ca="1">IF(AND(Input!$B$72&gt;=$E57,Input!$F$32&gt;=$E57),W56*(1+(Input!$D$32)),0)</f>
        <v>0</v>
      </c>
      <c r="X57" s="127"/>
      <c r="Y57" s="104">
        <f t="shared" ca="1" si="5"/>
        <v>0</v>
      </c>
      <c r="Z57" s="10"/>
      <c r="AA57" s="115">
        <f ca="1">IF(AND(Input!$B$72&gt;=$E57,Input!$F$33&gt;=$E57),AA56*(1+(Input!$D$33)),0)</f>
        <v>0</v>
      </c>
      <c r="AB57" s="127"/>
      <c r="AC57" s="104">
        <f t="shared" ca="1" si="6"/>
        <v>0</v>
      </c>
      <c r="AD57" s="10"/>
      <c r="AE57" s="115">
        <f ca="1">IF(AND(Input!$B$72&gt;=$E57,Input!$F$34&gt;=$E57),AE56*(1+(Input!$D$34)),0)</f>
        <v>0</v>
      </c>
      <c r="AF57" s="127"/>
      <c r="AG57" s="104">
        <f t="shared" ca="1" si="7"/>
        <v>0</v>
      </c>
      <c r="AH57" s="10"/>
      <c r="AI57" s="111">
        <f t="shared" ca="1" si="8"/>
        <v>51</v>
      </c>
      <c r="AJ57" s="112">
        <f t="shared" si="9"/>
        <v>52</v>
      </c>
      <c r="AK57" s="113">
        <f t="shared" ca="1" si="10"/>
        <v>51</v>
      </c>
      <c r="AL57" s="114">
        <f t="shared" ca="1" si="11"/>
        <v>51</v>
      </c>
      <c r="AM57" s="10"/>
      <c r="AN57" s="116" t="str">
        <f t="shared" si="16"/>
        <v xml:space="preserve"> </v>
      </c>
      <c r="AO57" s="117">
        <f ca="1">IF(AND(Input!$B$72&gt;=$E57,Input!$F$35&gt;=$E57),AO56*(1+(Input!$D$35)),0)</f>
        <v>0</v>
      </c>
      <c r="AP57" s="127"/>
      <c r="AQ57" s="104">
        <f ca="1">IF(Input!$F$35&gt;=$E57,IF(ISBLANK(AP57),AO57,AP57),0)</f>
        <v>0</v>
      </c>
      <c r="AR57" s="10"/>
      <c r="AS57" s="116" t="str">
        <f t="shared" si="17"/>
        <v xml:space="preserve"> </v>
      </c>
      <c r="AT57" s="117">
        <f ca="1">IF(AND(Input!$B$72&gt;=$E57,Input!$F$36&gt;=$E57),AT56*(1+(Input!$D$36)),0)</f>
        <v>0</v>
      </c>
      <c r="AU57" s="127"/>
      <c r="AV57" s="104">
        <f ca="1">IF(Input!$F$36&gt;=$E57,IF(ISBLANK(AU57),AT57,AU57),0)</f>
        <v>0</v>
      </c>
      <c r="AW57" s="10"/>
      <c r="AX57" s="116" t="str">
        <f t="shared" si="18"/>
        <v xml:space="preserve"> </v>
      </c>
      <c r="AY57" s="117">
        <f ca="1">IF(AND(Input!$B$72&gt;=$E57,Input!$F$37&gt;=$E57),AY56*(1+(Input!$D$37)),0)</f>
        <v>0</v>
      </c>
      <c r="AZ57" s="127"/>
      <c r="BA57" s="104">
        <f ca="1">IF(Input!$F$37&gt;=$E57,IF(ISBLANK(AZ57),AY57,AZ57),0)</f>
        <v>0</v>
      </c>
      <c r="BB57" s="10"/>
      <c r="BC57" s="116" t="str">
        <f t="shared" si="19"/>
        <v xml:space="preserve"> </v>
      </c>
      <c r="BD57" s="117">
        <f ca="1">IF(AND(Input!$B$72&gt;=$E57,Input!$F$38&gt;=$E57),BD56*(1+(Input!$D$38)),0)</f>
        <v>0</v>
      </c>
      <c r="BE57" s="127"/>
      <c r="BF57" s="104">
        <f ca="1">IF(Input!$F$38&gt;=$E57,IF(ISBLANK(BE57),BD57,BE57),0)</f>
        <v>0</v>
      </c>
      <c r="BG57" s="10"/>
      <c r="BH57" s="116" t="str">
        <f t="shared" si="20"/>
        <v xml:space="preserve"> </v>
      </c>
      <c r="BI57" s="117">
        <f ca="1">IF(AND(Input!$B$72&gt;=$E57,Input!$F$39&gt;=$E57),BI56*(1+(Input!$D$39)),0)</f>
        <v>0</v>
      </c>
      <c r="BJ57" s="127"/>
      <c r="BK57" s="104">
        <f ca="1">IF(Input!$F$39&gt;=$E57,IF(ISBLANK(BJ57),BI57,BJ57),0)</f>
        <v>0</v>
      </c>
      <c r="BL57" s="10"/>
      <c r="BM57" s="116" t="str">
        <f t="shared" si="21"/>
        <v xml:space="preserve"> </v>
      </c>
      <c r="BN57" s="117">
        <f ca="1">IF(AND(Input!$B$72&gt;=$E57,Input!$F$40&gt;=$E57),BN56*(1+(Input!$D$40)),0)</f>
        <v>0</v>
      </c>
      <c r="BO57" s="127"/>
      <c r="BP57" s="104">
        <f ca="1">IF(Input!$F$40&gt;=$E57,IF(ISBLANK(BO57),BN57,BO57),0)</f>
        <v>0</v>
      </c>
      <c r="BR57" s="110">
        <f t="shared" ca="1" si="22"/>
        <v>0</v>
      </c>
      <c r="BT57" s="111">
        <f t="shared" ca="1" si="12"/>
        <v>51</v>
      </c>
      <c r="BU57" s="112">
        <f t="shared" si="13"/>
        <v>52</v>
      </c>
      <c r="BV57" s="113">
        <f t="shared" ca="1" si="14"/>
        <v>51</v>
      </c>
      <c r="BW57" s="114">
        <f t="shared" ca="1" si="15"/>
        <v>51</v>
      </c>
    </row>
    <row r="58" spans="2:75" ht="15" customHeight="1">
      <c r="B58" s="111">
        <f ca="1">IF('Income Replacement Calculations'!$CX$8&lt;0,B57+1)</f>
        <v>52</v>
      </c>
      <c r="C58" s="112">
        <f ca="1">IF('Income Replacement Calculations'!$CX$8&lt;0,C57+1)</f>
        <v>53</v>
      </c>
      <c r="D58" s="113">
        <f ca="1">IF('Income Replacement Calculations'!$CX$8&lt;0,D57+1)</f>
        <v>52</v>
      </c>
      <c r="E58" s="114">
        <f ca="1">IF('Income Replacement Calculations'!$CX$8&lt;0,E57+1)</f>
        <v>52</v>
      </c>
      <c r="G58" s="115">
        <f ca="1">IF(AND(Input!$B$72&gt;=$E58,Input!$F$28&gt;=$E58),$G57*(1+(Input!$D$28)),0)</f>
        <v>0</v>
      </c>
      <c r="H58" s="127"/>
      <c r="I58" s="104">
        <f t="shared" ca="1" si="1"/>
        <v>0</v>
      </c>
      <c r="J58" s="105"/>
      <c r="K58" s="115">
        <f ca="1">IF(AND(Input!$B$72&gt;=$E58,Input!$F$29&gt;=$E58),K57*(1+(Input!$D$29)),0)</f>
        <v>0</v>
      </c>
      <c r="L58" s="127"/>
      <c r="M58" s="104">
        <f t="shared" ca="1" si="2"/>
        <v>0</v>
      </c>
      <c r="N58" s="106"/>
      <c r="O58" s="115">
        <f ca="1">IF(AND(Input!$B$72&gt;=$E58,Input!$F$30&gt;=$E58),O57*(1+(Input!$D$30)),0)</f>
        <v>0</v>
      </c>
      <c r="P58" s="127"/>
      <c r="Q58" s="104">
        <f t="shared" ca="1" si="3"/>
        <v>0</v>
      </c>
      <c r="R58" s="10"/>
      <c r="S58" s="115">
        <f ca="1">IF(AND(Input!$B$72&gt;=$E58,Input!$F$31&gt;=$E58),S57*(1+(Input!$D$31)),0)</f>
        <v>0</v>
      </c>
      <c r="T58" s="127"/>
      <c r="U58" s="104">
        <f t="shared" ca="1" si="4"/>
        <v>0</v>
      </c>
      <c r="V58" s="10"/>
      <c r="W58" s="115">
        <f ca="1">IF(AND(Input!$B$72&gt;=$E58,Input!$F$32&gt;=$E58),W57*(1+(Input!$D$32)),0)</f>
        <v>0</v>
      </c>
      <c r="X58" s="127"/>
      <c r="Y58" s="104">
        <f t="shared" ca="1" si="5"/>
        <v>0</v>
      </c>
      <c r="Z58" s="10"/>
      <c r="AA58" s="115">
        <f ca="1">IF(AND(Input!$B$72&gt;=$E58,Input!$F$33&gt;=$E58),AA57*(1+(Input!$D$33)),0)</f>
        <v>0</v>
      </c>
      <c r="AB58" s="127"/>
      <c r="AC58" s="104">
        <f t="shared" ca="1" si="6"/>
        <v>0</v>
      </c>
      <c r="AD58" s="10"/>
      <c r="AE58" s="115">
        <f ca="1">IF(AND(Input!$B$72&gt;=$E58,Input!$F$34&gt;=$E58),AE57*(1+(Input!$D$34)),0)</f>
        <v>0</v>
      </c>
      <c r="AF58" s="127"/>
      <c r="AG58" s="104">
        <f t="shared" ca="1" si="7"/>
        <v>0</v>
      </c>
      <c r="AH58" s="10"/>
      <c r="AI58" s="111">
        <f t="shared" ca="1" si="8"/>
        <v>52</v>
      </c>
      <c r="AJ58" s="112">
        <f t="shared" si="9"/>
        <v>53</v>
      </c>
      <c r="AK58" s="113">
        <f t="shared" ca="1" si="10"/>
        <v>52</v>
      </c>
      <c r="AL58" s="114">
        <f t="shared" ca="1" si="11"/>
        <v>52</v>
      </c>
      <c r="AM58" s="10"/>
      <c r="AN58" s="116" t="str">
        <f t="shared" si="16"/>
        <v xml:space="preserve"> </v>
      </c>
      <c r="AO58" s="117">
        <f ca="1">IF(AND(Input!$B$72&gt;=$E58,Input!$F$35&gt;=$E58),AO57*(1+(Input!$D$35)),0)</f>
        <v>0</v>
      </c>
      <c r="AP58" s="127"/>
      <c r="AQ58" s="104">
        <f ca="1">IF(Input!$F$35&gt;=$E58,IF(ISBLANK(AP58),AO58,AP58),0)</f>
        <v>0</v>
      </c>
      <c r="AR58" s="10"/>
      <c r="AS58" s="116" t="str">
        <f t="shared" si="17"/>
        <v xml:space="preserve"> </v>
      </c>
      <c r="AT58" s="117">
        <f ca="1">IF(AND(Input!$B$72&gt;=$E58,Input!$F$36&gt;=$E58),AT57*(1+(Input!$D$36)),0)</f>
        <v>0</v>
      </c>
      <c r="AU58" s="127"/>
      <c r="AV58" s="104">
        <f ca="1">IF(Input!$F$36&gt;=$E58,IF(ISBLANK(AU58),AT58,AU58),0)</f>
        <v>0</v>
      </c>
      <c r="AW58" s="10"/>
      <c r="AX58" s="116" t="str">
        <f t="shared" si="18"/>
        <v xml:space="preserve"> </v>
      </c>
      <c r="AY58" s="117">
        <f ca="1">IF(AND(Input!$B$72&gt;=$E58,Input!$F$37&gt;=$E58),AY57*(1+(Input!$D$37)),0)</f>
        <v>0</v>
      </c>
      <c r="AZ58" s="127"/>
      <c r="BA58" s="104">
        <f ca="1">IF(Input!$F$37&gt;=$E58,IF(ISBLANK(AZ58),AY58,AZ58),0)</f>
        <v>0</v>
      </c>
      <c r="BB58" s="10"/>
      <c r="BC58" s="116" t="str">
        <f t="shared" si="19"/>
        <v xml:space="preserve"> </v>
      </c>
      <c r="BD58" s="117">
        <f ca="1">IF(AND(Input!$B$72&gt;=$E58,Input!$F$38&gt;=$E58),BD57*(1+(Input!$D$38)),0)</f>
        <v>0</v>
      </c>
      <c r="BE58" s="127"/>
      <c r="BF58" s="104">
        <f ca="1">IF(Input!$F$38&gt;=$E58,IF(ISBLANK(BE58),BD58,BE58),0)</f>
        <v>0</v>
      </c>
      <c r="BG58" s="10"/>
      <c r="BH58" s="116" t="str">
        <f t="shared" si="20"/>
        <v xml:space="preserve"> </v>
      </c>
      <c r="BI58" s="117">
        <f ca="1">IF(AND(Input!$B$72&gt;=$E58,Input!$F$39&gt;=$E58),BI57*(1+(Input!$D$39)),0)</f>
        <v>0</v>
      </c>
      <c r="BJ58" s="127"/>
      <c r="BK58" s="104">
        <f ca="1">IF(Input!$F$39&gt;=$E58,IF(ISBLANK(BJ58),BI58,BJ58),0)</f>
        <v>0</v>
      </c>
      <c r="BL58" s="10"/>
      <c r="BM58" s="116" t="str">
        <f t="shared" si="21"/>
        <v xml:space="preserve"> </v>
      </c>
      <c r="BN58" s="117">
        <f ca="1">IF(AND(Input!$B$72&gt;=$E58,Input!$F$40&gt;=$E58),BN57*(1+(Input!$D$40)),0)</f>
        <v>0</v>
      </c>
      <c r="BO58" s="127"/>
      <c r="BP58" s="104">
        <f ca="1">IF(Input!$F$40&gt;=$E58,IF(ISBLANK(BO58),BN58,BO58),0)</f>
        <v>0</v>
      </c>
      <c r="BR58" s="110">
        <f t="shared" ca="1" si="22"/>
        <v>0</v>
      </c>
      <c r="BT58" s="111">
        <f t="shared" ca="1" si="12"/>
        <v>52</v>
      </c>
      <c r="BU58" s="112">
        <f t="shared" si="13"/>
        <v>53</v>
      </c>
      <c r="BV58" s="113">
        <f t="shared" ca="1" si="14"/>
        <v>52</v>
      </c>
      <c r="BW58" s="114">
        <f t="shared" ca="1" si="15"/>
        <v>52</v>
      </c>
    </row>
    <row r="59" spans="2:75" ht="15" customHeight="1">
      <c r="B59" s="111">
        <f ca="1">IF('Income Replacement Calculations'!$CX$8&lt;0,B58+1)</f>
        <v>53</v>
      </c>
      <c r="C59" s="112">
        <f ca="1">IF('Income Replacement Calculations'!$CX$8&lt;0,C58+1)</f>
        <v>54</v>
      </c>
      <c r="D59" s="113">
        <f ca="1">IF('Income Replacement Calculations'!$CX$8&lt;0,D58+1)</f>
        <v>53</v>
      </c>
      <c r="E59" s="114">
        <f ca="1">IF('Income Replacement Calculations'!$CX$8&lt;0,E58+1)</f>
        <v>53</v>
      </c>
      <c r="G59" s="115">
        <f ca="1">IF(AND(Input!$B$72&gt;=$E59,Input!$F$28&gt;=$E59),$G58*(1+(Input!$D$28)),0)</f>
        <v>0</v>
      </c>
      <c r="H59" s="127"/>
      <c r="I59" s="104">
        <f t="shared" ca="1" si="1"/>
        <v>0</v>
      </c>
      <c r="J59" s="105"/>
      <c r="K59" s="115">
        <f ca="1">IF(AND(Input!$B$72&gt;=$E59,Input!$F$29&gt;=$E59),K58*(1+(Input!$D$29)),0)</f>
        <v>0</v>
      </c>
      <c r="L59" s="127"/>
      <c r="M59" s="104">
        <f t="shared" ca="1" si="2"/>
        <v>0</v>
      </c>
      <c r="N59" s="106"/>
      <c r="O59" s="115">
        <f ca="1">IF(AND(Input!$B$72&gt;=$E59,Input!$F$30&gt;=$E59),O58*(1+(Input!$D$30)),0)</f>
        <v>0</v>
      </c>
      <c r="P59" s="127"/>
      <c r="Q59" s="104">
        <f t="shared" ca="1" si="3"/>
        <v>0</v>
      </c>
      <c r="R59" s="10"/>
      <c r="S59" s="115">
        <f ca="1">IF(AND(Input!$B$72&gt;=$E59,Input!$F$31&gt;=$E59),S58*(1+(Input!$D$31)),0)</f>
        <v>0</v>
      </c>
      <c r="T59" s="127"/>
      <c r="U59" s="104">
        <f t="shared" ca="1" si="4"/>
        <v>0</v>
      </c>
      <c r="V59" s="10"/>
      <c r="W59" s="115">
        <f ca="1">IF(AND(Input!$B$72&gt;=$E59,Input!$F$32&gt;=$E59),W58*(1+(Input!$D$32)),0)</f>
        <v>0</v>
      </c>
      <c r="X59" s="127"/>
      <c r="Y59" s="104">
        <f t="shared" ca="1" si="5"/>
        <v>0</v>
      </c>
      <c r="Z59" s="10"/>
      <c r="AA59" s="115">
        <f ca="1">IF(AND(Input!$B$72&gt;=$E59,Input!$F$33&gt;=$E59),AA58*(1+(Input!$D$33)),0)</f>
        <v>0</v>
      </c>
      <c r="AB59" s="127"/>
      <c r="AC59" s="104">
        <f t="shared" ca="1" si="6"/>
        <v>0</v>
      </c>
      <c r="AD59" s="10"/>
      <c r="AE59" s="115">
        <f ca="1">IF(AND(Input!$B$72&gt;=$E59,Input!$F$34&gt;=$E59),AE58*(1+(Input!$D$34)),0)</f>
        <v>0</v>
      </c>
      <c r="AF59" s="127"/>
      <c r="AG59" s="104">
        <f t="shared" ca="1" si="7"/>
        <v>0</v>
      </c>
      <c r="AH59" s="10"/>
      <c r="AI59" s="111">
        <f t="shared" ca="1" si="8"/>
        <v>53</v>
      </c>
      <c r="AJ59" s="112">
        <f t="shared" si="9"/>
        <v>54</v>
      </c>
      <c r="AK59" s="113">
        <f t="shared" ca="1" si="10"/>
        <v>53</v>
      </c>
      <c r="AL59" s="114">
        <f t="shared" ca="1" si="11"/>
        <v>53</v>
      </c>
      <c r="AM59" s="10"/>
      <c r="AN59" s="116" t="str">
        <f t="shared" si="16"/>
        <v xml:space="preserve"> </v>
      </c>
      <c r="AO59" s="117">
        <f ca="1">IF(AND(Input!$B$72&gt;=$E59,Input!$F$35&gt;=$E59),AO58*(1+(Input!$D$35)),0)</f>
        <v>0</v>
      </c>
      <c r="AP59" s="127"/>
      <c r="AQ59" s="104">
        <f ca="1">IF(Input!$F$35&gt;=$E59,IF(ISBLANK(AP59),AO59,AP59),0)</f>
        <v>0</v>
      </c>
      <c r="AR59" s="10"/>
      <c r="AS59" s="116" t="str">
        <f t="shared" si="17"/>
        <v xml:space="preserve"> </v>
      </c>
      <c r="AT59" s="117">
        <f ca="1">IF(AND(Input!$B$72&gt;=$E59,Input!$F$36&gt;=$E59),AT58*(1+(Input!$D$36)),0)</f>
        <v>0</v>
      </c>
      <c r="AU59" s="127"/>
      <c r="AV59" s="104">
        <f ca="1">IF(Input!$F$36&gt;=$E59,IF(ISBLANK(AU59),AT59,AU59),0)</f>
        <v>0</v>
      </c>
      <c r="AW59" s="10"/>
      <c r="AX59" s="116" t="str">
        <f t="shared" si="18"/>
        <v xml:space="preserve"> </v>
      </c>
      <c r="AY59" s="117">
        <f ca="1">IF(AND(Input!$B$72&gt;=$E59,Input!$F$37&gt;=$E59),AY58*(1+(Input!$D$37)),0)</f>
        <v>0</v>
      </c>
      <c r="AZ59" s="127"/>
      <c r="BA59" s="104">
        <f ca="1">IF(Input!$F$37&gt;=$E59,IF(ISBLANK(AZ59),AY59,AZ59),0)</f>
        <v>0</v>
      </c>
      <c r="BB59" s="10"/>
      <c r="BC59" s="116" t="str">
        <f t="shared" si="19"/>
        <v xml:space="preserve"> </v>
      </c>
      <c r="BD59" s="117">
        <f ca="1">IF(AND(Input!$B$72&gt;=$E59,Input!$F$38&gt;=$E59),BD58*(1+(Input!$D$38)),0)</f>
        <v>0</v>
      </c>
      <c r="BE59" s="127"/>
      <c r="BF59" s="104">
        <f ca="1">IF(Input!$F$38&gt;=$E59,IF(ISBLANK(BE59),BD59,BE59),0)</f>
        <v>0</v>
      </c>
      <c r="BG59" s="10"/>
      <c r="BH59" s="116" t="str">
        <f t="shared" si="20"/>
        <v xml:space="preserve"> </v>
      </c>
      <c r="BI59" s="117">
        <f ca="1">IF(AND(Input!$B$72&gt;=$E59,Input!$F$39&gt;=$E59),BI58*(1+(Input!$D$39)),0)</f>
        <v>0</v>
      </c>
      <c r="BJ59" s="127"/>
      <c r="BK59" s="104">
        <f ca="1">IF(Input!$F$39&gt;=$E59,IF(ISBLANK(BJ59),BI59,BJ59),0)</f>
        <v>0</v>
      </c>
      <c r="BL59" s="10"/>
      <c r="BM59" s="116" t="str">
        <f t="shared" si="21"/>
        <v xml:space="preserve"> </v>
      </c>
      <c r="BN59" s="117">
        <f ca="1">IF(AND(Input!$B$72&gt;=$E59,Input!$F$40&gt;=$E59),BN58*(1+(Input!$D$40)),0)</f>
        <v>0</v>
      </c>
      <c r="BO59" s="127"/>
      <c r="BP59" s="104">
        <f ca="1">IF(Input!$F$40&gt;=$E59,IF(ISBLANK(BO59),BN59,BO59),0)</f>
        <v>0</v>
      </c>
      <c r="BR59" s="110">
        <f t="shared" ca="1" si="22"/>
        <v>0</v>
      </c>
      <c r="BT59" s="111">
        <f t="shared" ca="1" si="12"/>
        <v>53</v>
      </c>
      <c r="BU59" s="112">
        <f t="shared" si="13"/>
        <v>54</v>
      </c>
      <c r="BV59" s="113">
        <f t="shared" ca="1" si="14"/>
        <v>53</v>
      </c>
      <c r="BW59" s="114">
        <f t="shared" ca="1" si="15"/>
        <v>53</v>
      </c>
    </row>
    <row r="60" spans="2:75" ht="15" customHeight="1">
      <c r="B60" s="111">
        <f ca="1">IF('Income Replacement Calculations'!$CX$8&lt;0,B59+1)</f>
        <v>54</v>
      </c>
      <c r="C60" s="112">
        <f ca="1">IF('Income Replacement Calculations'!$CX$8&lt;0,C59+1)</f>
        <v>55</v>
      </c>
      <c r="D60" s="113">
        <f ca="1">IF('Income Replacement Calculations'!$CX$8&lt;0,D59+1)</f>
        <v>54</v>
      </c>
      <c r="E60" s="114">
        <f ca="1">IF('Income Replacement Calculations'!$CX$8&lt;0,E59+1)</f>
        <v>54</v>
      </c>
      <c r="G60" s="115">
        <f ca="1">IF(AND(Input!$B$72&gt;=$E60,Input!$F$28&gt;=$E60),$G59*(1+(Input!$D$28)),0)</f>
        <v>0</v>
      </c>
      <c r="H60" s="127"/>
      <c r="I60" s="104">
        <f t="shared" ca="1" si="1"/>
        <v>0</v>
      </c>
      <c r="J60" s="105"/>
      <c r="K60" s="115">
        <f ca="1">IF(AND(Input!$B$72&gt;=$E60,Input!$F$29&gt;=$E60),K59*(1+(Input!$D$29)),0)</f>
        <v>0</v>
      </c>
      <c r="L60" s="127"/>
      <c r="M60" s="104">
        <f t="shared" ca="1" si="2"/>
        <v>0</v>
      </c>
      <c r="N60" s="106"/>
      <c r="O60" s="115">
        <f ca="1">IF(AND(Input!$B$72&gt;=$E60,Input!$F$30&gt;=$E60),O59*(1+(Input!$D$30)),0)</f>
        <v>0</v>
      </c>
      <c r="P60" s="127"/>
      <c r="Q60" s="104">
        <f t="shared" ca="1" si="3"/>
        <v>0</v>
      </c>
      <c r="R60" s="10"/>
      <c r="S60" s="115">
        <f ca="1">IF(AND(Input!$B$72&gt;=$E60,Input!$F$31&gt;=$E60),S59*(1+(Input!$D$31)),0)</f>
        <v>0</v>
      </c>
      <c r="T60" s="127"/>
      <c r="U60" s="104">
        <f t="shared" ca="1" si="4"/>
        <v>0</v>
      </c>
      <c r="V60" s="10"/>
      <c r="W60" s="115">
        <f ca="1">IF(AND(Input!$B$72&gt;=$E60,Input!$F$32&gt;=$E60),W59*(1+(Input!$D$32)),0)</f>
        <v>0</v>
      </c>
      <c r="X60" s="127"/>
      <c r="Y60" s="104">
        <f t="shared" ca="1" si="5"/>
        <v>0</v>
      </c>
      <c r="Z60" s="10"/>
      <c r="AA60" s="115">
        <f ca="1">IF(AND(Input!$B$72&gt;=$E60,Input!$F$33&gt;=$E60),AA59*(1+(Input!$D$33)),0)</f>
        <v>0</v>
      </c>
      <c r="AB60" s="127"/>
      <c r="AC60" s="104">
        <f t="shared" ca="1" si="6"/>
        <v>0</v>
      </c>
      <c r="AD60" s="10"/>
      <c r="AE60" s="115">
        <f ca="1">IF(AND(Input!$B$72&gt;=$E60,Input!$F$34&gt;=$E60),AE59*(1+(Input!$D$34)),0)</f>
        <v>0</v>
      </c>
      <c r="AF60" s="127"/>
      <c r="AG60" s="104">
        <f t="shared" ca="1" si="7"/>
        <v>0</v>
      </c>
      <c r="AH60" s="10"/>
      <c r="AI60" s="111">
        <f t="shared" ca="1" si="8"/>
        <v>54</v>
      </c>
      <c r="AJ60" s="112">
        <f t="shared" si="9"/>
        <v>55</v>
      </c>
      <c r="AK60" s="113">
        <f t="shared" ca="1" si="10"/>
        <v>54</v>
      </c>
      <c r="AL60" s="114">
        <f t="shared" ca="1" si="11"/>
        <v>54</v>
      </c>
      <c r="AM60" s="10"/>
      <c r="AN60" s="116" t="str">
        <f t="shared" si="16"/>
        <v xml:space="preserve"> </v>
      </c>
      <c r="AO60" s="117">
        <f ca="1">IF(AND(Input!$B$72&gt;=$E60,Input!$F$35&gt;=$E60),AO59*(1+(Input!$D$35)),0)</f>
        <v>0</v>
      </c>
      <c r="AP60" s="127"/>
      <c r="AQ60" s="104">
        <f ca="1">IF(Input!$F$35&gt;=$E60,IF(ISBLANK(AP60),AO60,AP60),0)</f>
        <v>0</v>
      </c>
      <c r="AR60" s="10"/>
      <c r="AS60" s="116" t="str">
        <f t="shared" si="17"/>
        <v xml:space="preserve"> </v>
      </c>
      <c r="AT60" s="117">
        <f ca="1">IF(AND(Input!$B$72&gt;=$E60,Input!$F$36&gt;=$E60),AT59*(1+(Input!$D$36)),0)</f>
        <v>0</v>
      </c>
      <c r="AU60" s="127"/>
      <c r="AV60" s="104">
        <f ca="1">IF(Input!$F$36&gt;=$E60,IF(ISBLANK(AU60),AT60,AU60),0)</f>
        <v>0</v>
      </c>
      <c r="AW60" s="10"/>
      <c r="AX60" s="116" t="str">
        <f t="shared" si="18"/>
        <v xml:space="preserve"> </v>
      </c>
      <c r="AY60" s="117">
        <f ca="1">IF(AND(Input!$B$72&gt;=$E60,Input!$F$37&gt;=$E60),AY59*(1+(Input!$D$37)),0)</f>
        <v>0</v>
      </c>
      <c r="AZ60" s="127"/>
      <c r="BA60" s="104">
        <f ca="1">IF(Input!$F$37&gt;=$E60,IF(ISBLANK(AZ60),AY60,AZ60),0)</f>
        <v>0</v>
      </c>
      <c r="BB60" s="10"/>
      <c r="BC60" s="116" t="str">
        <f t="shared" si="19"/>
        <v xml:space="preserve"> </v>
      </c>
      <c r="BD60" s="117">
        <f ca="1">IF(AND(Input!$B$72&gt;=$E60,Input!$F$38&gt;=$E60),BD59*(1+(Input!$D$38)),0)</f>
        <v>0</v>
      </c>
      <c r="BE60" s="127"/>
      <c r="BF60" s="104">
        <f ca="1">IF(Input!$F$38&gt;=$E60,IF(ISBLANK(BE60),BD60,BE60),0)</f>
        <v>0</v>
      </c>
      <c r="BG60" s="10"/>
      <c r="BH60" s="116" t="str">
        <f t="shared" si="20"/>
        <v xml:space="preserve"> </v>
      </c>
      <c r="BI60" s="117">
        <f ca="1">IF(AND(Input!$B$72&gt;=$E60,Input!$F$39&gt;=$E60),BI59*(1+(Input!$D$39)),0)</f>
        <v>0</v>
      </c>
      <c r="BJ60" s="127"/>
      <c r="BK60" s="104">
        <f ca="1">IF(Input!$F$39&gt;=$E60,IF(ISBLANK(BJ60),BI60,BJ60),0)</f>
        <v>0</v>
      </c>
      <c r="BL60" s="10"/>
      <c r="BM60" s="116" t="str">
        <f t="shared" si="21"/>
        <v xml:space="preserve"> </v>
      </c>
      <c r="BN60" s="117">
        <f ca="1">IF(AND(Input!$B$72&gt;=$E60,Input!$F$40&gt;=$E60),BN59*(1+(Input!$D$40)),0)</f>
        <v>0</v>
      </c>
      <c r="BO60" s="127"/>
      <c r="BP60" s="104">
        <f ca="1">IF(Input!$F$40&gt;=$E60,IF(ISBLANK(BO60),BN60,BO60),0)</f>
        <v>0</v>
      </c>
      <c r="BR60" s="110">
        <f t="shared" ca="1" si="22"/>
        <v>0</v>
      </c>
      <c r="BT60" s="111">
        <f t="shared" ca="1" si="12"/>
        <v>54</v>
      </c>
      <c r="BU60" s="112">
        <f t="shared" si="13"/>
        <v>55</v>
      </c>
      <c r="BV60" s="113">
        <f t="shared" ca="1" si="14"/>
        <v>54</v>
      </c>
      <c r="BW60" s="114">
        <f t="shared" ca="1" si="15"/>
        <v>54</v>
      </c>
    </row>
    <row r="61" spans="2:75" ht="15" customHeight="1">
      <c r="B61" s="111">
        <f ca="1">IF('Income Replacement Calculations'!$CX$8&lt;0,B60+1)</f>
        <v>55</v>
      </c>
      <c r="C61" s="112">
        <f ca="1">IF('Income Replacement Calculations'!$CX$8&lt;0,C60+1)</f>
        <v>56</v>
      </c>
      <c r="D61" s="113">
        <f ca="1">IF('Income Replacement Calculations'!$CX$8&lt;0,D60+1)</f>
        <v>55</v>
      </c>
      <c r="E61" s="114">
        <f ca="1">IF('Income Replacement Calculations'!$CX$8&lt;0,E60+1)</f>
        <v>55</v>
      </c>
      <c r="G61" s="115">
        <f ca="1">IF(AND(Input!$B$72&gt;=$E61,Input!$F$28&gt;=$E61),$G60*(1+(Input!$D$28)),0)</f>
        <v>0</v>
      </c>
      <c r="H61" s="127"/>
      <c r="I61" s="104">
        <f t="shared" ca="1" si="1"/>
        <v>0</v>
      </c>
      <c r="J61" s="105"/>
      <c r="K61" s="115">
        <f ca="1">IF(AND(Input!$B$72&gt;=$E61,Input!$F$29&gt;=$E61),K60*(1+(Input!$D$29)),0)</f>
        <v>0</v>
      </c>
      <c r="L61" s="127"/>
      <c r="M61" s="104">
        <f t="shared" ca="1" si="2"/>
        <v>0</v>
      </c>
      <c r="N61" s="106"/>
      <c r="O61" s="115">
        <f ca="1">IF(AND(Input!$B$72&gt;=$E61,Input!$F$30&gt;=$E61),O60*(1+(Input!$D$30)),0)</f>
        <v>0</v>
      </c>
      <c r="P61" s="127"/>
      <c r="Q61" s="104">
        <f t="shared" ca="1" si="3"/>
        <v>0</v>
      </c>
      <c r="R61" s="10"/>
      <c r="S61" s="115">
        <f ca="1">IF(AND(Input!$B$72&gt;=$E61,Input!$F$31&gt;=$E61),S60*(1+(Input!$D$31)),0)</f>
        <v>0</v>
      </c>
      <c r="T61" s="127"/>
      <c r="U61" s="104">
        <f t="shared" ca="1" si="4"/>
        <v>0</v>
      </c>
      <c r="V61" s="10"/>
      <c r="W61" s="115">
        <f ca="1">IF(AND(Input!$B$72&gt;=$E61,Input!$F$32&gt;=$E61),W60*(1+(Input!$D$32)),0)</f>
        <v>0</v>
      </c>
      <c r="X61" s="127"/>
      <c r="Y61" s="104">
        <f t="shared" ca="1" si="5"/>
        <v>0</v>
      </c>
      <c r="Z61" s="10"/>
      <c r="AA61" s="115">
        <f ca="1">IF(AND(Input!$B$72&gt;=$E61,Input!$F$33&gt;=$E61),AA60*(1+(Input!$D$33)),0)</f>
        <v>0</v>
      </c>
      <c r="AB61" s="127"/>
      <c r="AC61" s="104">
        <f t="shared" ca="1" si="6"/>
        <v>0</v>
      </c>
      <c r="AD61" s="10"/>
      <c r="AE61" s="115">
        <f ca="1">IF(AND(Input!$B$72&gt;=$E61,Input!$F$34&gt;=$E61),AE60*(1+(Input!$D$34)),0)</f>
        <v>0</v>
      </c>
      <c r="AF61" s="127"/>
      <c r="AG61" s="104">
        <f t="shared" ca="1" si="7"/>
        <v>0</v>
      </c>
      <c r="AH61" s="10"/>
      <c r="AI61" s="111">
        <f t="shared" ca="1" si="8"/>
        <v>55</v>
      </c>
      <c r="AJ61" s="112">
        <f t="shared" si="9"/>
        <v>56</v>
      </c>
      <c r="AK61" s="113">
        <f t="shared" ca="1" si="10"/>
        <v>55</v>
      </c>
      <c r="AL61" s="114">
        <f t="shared" ca="1" si="11"/>
        <v>55</v>
      </c>
      <c r="AM61" s="10"/>
      <c r="AN61" s="116" t="str">
        <f t="shared" si="16"/>
        <v xml:space="preserve"> </v>
      </c>
      <c r="AO61" s="117">
        <f ca="1">IF(AND(Input!$B$72&gt;=$E61,Input!$F$35&gt;=$E61),AO60*(1+(Input!$D$35)),0)</f>
        <v>0</v>
      </c>
      <c r="AP61" s="127"/>
      <c r="AQ61" s="104">
        <f ca="1">IF(Input!$F$35&gt;=$E61,IF(ISBLANK(AP61),AO61,AP61),0)</f>
        <v>0</v>
      </c>
      <c r="AR61" s="10"/>
      <c r="AS61" s="116" t="str">
        <f t="shared" si="17"/>
        <v xml:space="preserve"> </v>
      </c>
      <c r="AT61" s="117">
        <f ca="1">IF(AND(Input!$B$72&gt;=$E61,Input!$F$36&gt;=$E61),AT60*(1+(Input!$D$36)),0)</f>
        <v>0</v>
      </c>
      <c r="AU61" s="127"/>
      <c r="AV61" s="104">
        <f ca="1">IF(Input!$F$36&gt;=$E61,IF(ISBLANK(AU61),AT61,AU61),0)</f>
        <v>0</v>
      </c>
      <c r="AW61" s="10"/>
      <c r="AX61" s="116" t="str">
        <f t="shared" si="18"/>
        <v xml:space="preserve"> </v>
      </c>
      <c r="AY61" s="117">
        <f ca="1">IF(AND(Input!$B$72&gt;=$E61,Input!$F$37&gt;=$E61),AY60*(1+(Input!$D$37)),0)</f>
        <v>0</v>
      </c>
      <c r="AZ61" s="127"/>
      <c r="BA61" s="104">
        <f ca="1">IF(Input!$F$37&gt;=$E61,IF(ISBLANK(AZ61),AY61,AZ61),0)</f>
        <v>0</v>
      </c>
      <c r="BB61" s="10"/>
      <c r="BC61" s="116" t="str">
        <f t="shared" si="19"/>
        <v xml:space="preserve"> </v>
      </c>
      <c r="BD61" s="117">
        <f ca="1">IF(AND(Input!$B$72&gt;=$E61,Input!$F$38&gt;=$E61),BD60*(1+(Input!$D$38)),0)</f>
        <v>0</v>
      </c>
      <c r="BE61" s="127"/>
      <c r="BF61" s="104">
        <f ca="1">IF(Input!$F$38&gt;=$E61,IF(ISBLANK(BE61),BD61,BE61),0)</f>
        <v>0</v>
      </c>
      <c r="BG61" s="10"/>
      <c r="BH61" s="116" t="str">
        <f t="shared" si="20"/>
        <v xml:space="preserve"> </v>
      </c>
      <c r="BI61" s="117">
        <f ca="1">IF(AND(Input!$B$72&gt;=$E61,Input!$F$39&gt;=$E61),BI60*(1+(Input!$D$39)),0)</f>
        <v>0</v>
      </c>
      <c r="BJ61" s="127"/>
      <c r="BK61" s="104">
        <f ca="1">IF(Input!$F$39&gt;=$E61,IF(ISBLANK(BJ61),BI61,BJ61),0)</f>
        <v>0</v>
      </c>
      <c r="BL61" s="10"/>
      <c r="BM61" s="116" t="str">
        <f t="shared" si="21"/>
        <v xml:space="preserve"> </v>
      </c>
      <c r="BN61" s="117">
        <f ca="1">IF(AND(Input!$B$72&gt;=$E61,Input!$F$40&gt;=$E61),BN60*(1+(Input!$D$40)),0)</f>
        <v>0</v>
      </c>
      <c r="BO61" s="127"/>
      <c r="BP61" s="104">
        <f ca="1">IF(Input!$F$40&gt;=$E61,IF(ISBLANK(BO61),BN61,BO61),0)</f>
        <v>0</v>
      </c>
      <c r="BR61" s="110">
        <f t="shared" ca="1" si="22"/>
        <v>0</v>
      </c>
      <c r="BT61" s="111">
        <f t="shared" ca="1" si="12"/>
        <v>55</v>
      </c>
      <c r="BU61" s="112">
        <f t="shared" si="13"/>
        <v>56</v>
      </c>
      <c r="BV61" s="113">
        <f t="shared" ca="1" si="14"/>
        <v>55</v>
      </c>
      <c r="BW61" s="114">
        <f t="shared" ca="1" si="15"/>
        <v>55</v>
      </c>
    </row>
    <row r="62" spans="2:75" ht="15" customHeight="1">
      <c r="B62" s="111">
        <f ca="1">IF('Income Replacement Calculations'!$CX$8&lt;0,B61+1)</f>
        <v>56</v>
      </c>
      <c r="C62" s="112">
        <f ca="1">IF('Income Replacement Calculations'!$CX$8&lt;0,C61+1)</f>
        <v>57</v>
      </c>
      <c r="D62" s="113">
        <f ca="1">IF('Income Replacement Calculations'!$CX$8&lt;0,D61+1)</f>
        <v>56</v>
      </c>
      <c r="E62" s="114">
        <f ca="1">IF('Income Replacement Calculations'!$CX$8&lt;0,E61+1)</f>
        <v>56</v>
      </c>
      <c r="G62" s="115">
        <f ca="1">IF(AND(Input!$B$72&gt;=$E62,Input!$F$28&gt;=$E62),$G61*(1+(Input!$D$28)),0)</f>
        <v>0</v>
      </c>
      <c r="H62" s="127"/>
      <c r="I62" s="104">
        <f t="shared" ca="1" si="1"/>
        <v>0</v>
      </c>
      <c r="J62" s="105"/>
      <c r="K62" s="115">
        <f ca="1">IF(AND(Input!$B$72&gt;=$E62,Input!$F$29&gt;=$E62),K61*(1+(Input!$D$29)),0)</f>
        <v>0</v>
      </c>
      <c r="L62" s="127"/>
      <c r="M62" s="104">
        <f t="shared" ca="1" si="2"/>
        <v>0</v>
      </c>
      <c r="N62" s="106"/>
      <c r="O62" s="115">
        <f ca="1">IF(AND(Input!$B$72&gt;=$E62,Input!$F$30&gt;=$E62),O61*(1+(Input!$D$30)),0)</f>
        <v>0</v>
      </c>
      <c r="P62" s="127"/>
      <c r="Q62" s="104">
        <f t="shared" ca="1" si="3"/>
        <v>0</v>
      </c>
      <c r="R62" s="10"/>
      <c r="S62" s="115">
        <f ca="1">IF(AND(Input!$B$72&gt;=$E62,Input!$F$31&gt;=$E62),S61*(1+(Input!$D$31)),0)</f>
        <v>0</v>
      </c>
      <c r="T62" s="127"/>
      <c r="U62" s="104">
        <f t="shared" ca="1" si="4"/>
        <v>0</v>
      </c>
      <c r="V62" s="10"/>
      <c r="W62" s="115">
        <f ca="1">IF(AND(Input!$B$72&gt;=$E62,Input!$F$32&gt;=$E62),W61*(1+(Input!$D$32)),0)</f>
        <v>0</v>
      </c>
      <c r="X62" s="127"/>
      <c r="Y62" s="104">
        <f t="shared" ca="1" si="5"/>
        <v>0</v>
      </c>
      <c r="Z62" s="10"/>
      <c r="AA62" s="115">
        <f ca="1">IF(AND(Input!$B$72&gt;=$E62,Input!$F$33&gt;=$E62),AA61*(1+(Input!$D$33)),0)</f>
        <v>0</v>
      </c>
      <c r="AB62" s="127"/>
      <c r="AC62" s="104">
        <f t="shared" ca="1" si="6"/>
        <v>0</v>
      </c>
      <c r="AD62" s="10"/>
      <c r="AE62" s="115">
        <f ca="1">IF(AND(Input!$B$72&gt;=$E62,Input!$F$34&gt;=$E62),AE61*(1+(Input!$D$34)),0)</f>
        <v>0</v>
      </c>
      <c r="AF62" s="127"/>
      <c r="AG62" s="104">
        <f t="shared" ca="1" si="7"/>
        <v>0</v>
      </c>
      <c r="AH62" s="10"/>
      <c r="AI62" s="111">
        <f t="shared" ca="1" si="8"/>
        <v>56</v>
      </c>
      <c r="AJ62" s="112">
        <f t="shared" si="9"/>
        <v>57</v>
      </c>
      <c r="AK62" s="113">
        <f t="shared" ca="1" si="10"/>
        <v>56</v>
      </c>
      <c r="AL62" s="114">
        <f t="shared" ca="1" si="11"/>
        <v>56</v>
      </c>
      <c r="AM62" s="10"/>
      <c r="AN62" s="116" t="str">
        <f t="shared" si="16"/>
        <v xml:space="preserve"> </v>
      </c>
      <c r="AO62" s="117">
        <f ca="1">IF(AND(Input!$B$72&gt;=$E62,Input!$F$35&gt;=$E62),AO61*(1+(Input!$D$35)),0)</f>
        <v>0</v>
      </c>
      <c r="AP62" s="127"/>
      <c r="AQ62" s="104">
        <f ca="1">IF(Input!$F$35&gt;=$E62,IF(ISBLANK(AP62),AO62,AP62),0)</f>
        <v>0</v>
      </c>
      <c r="AR62" s="10"/>
      <c r="AS62" s="116" t="str">
        <f t="shared" si="17"/>
        <v xml:space="preserve"> </v>
      </c>
      <c r="AT62" s="117">
        <f ca="1">IF(AND(Input!$B$72&gt;=$E62,Input!$F$36&gt;=$E62),AT61*(1+(Input!$D$36)),0)</f>
        <v>0</v>
      </c>
      <c r="AU62" s="127"/>
      <c r="AV62" s="104">
        <f ca="1">IF(Input!$F$36&gt;=$E62,IF(ISBLANK(AU62),AT62,AU62),0)</f>
        <v>0</v>
      </c>
      <c r="AW62" s="10"/>
      <c r="AX62" s="116" t="str">
        <f t="shared" si="18"/>
        <v xml:space="preserve"> </v>
      </c>
      <c r="AY62" s="117">
        <f ca="1">IF(AND(Input!$B$72&gt;=$E62,Input!$F$37&gt;=$E62),AY61*(1+(Input!$D$37)),0)</f>
        <v>0</v>
      </c>
      <c r="AZ62" s="127"/>
      <c r="BA62" s="104">
        <f ca="1">IF(Input!$F$37&gt;=$E62,IF(ISBLANK(AZ62),AY62,AZ62),0)</f>
        <v>0</v>
      </c>
      <c r="BB62" s="10"/>
      <c r="BC62" s="116" t="str">
        <f t="shared" si="19"/>
        <v xml:space="preserve"> </v>
      </c>
      <c r="BD62" s="117">
        <f ca="1">IF(AND(Input!$B$72&gt;=$E62,Input!$F$38&gt;=$E62),BD61*(1+(Input!$D$38)),0)</f>
        <v>0</v>
      </c>
      <c r="BE62" s="127"/>
      <c r="BF62" s="104">
        <f ca="1">IF(Input!$F$38&gt;=$E62,IF(ISBLANK(BE62),BD62,BE62),0)</f>
        <v>0</v>
      </c>
      <c r="BG62" s="10"/>
      <c r="BH62" s="116" t="str">
        <f t="shared" si="20"/>
        <v xml:space="preserve"> </v>
      </c>
      <c r="BI62" s="117">
        <f ca="1">IF(AND(Input!$B$72&gt;=$E62,Input!$F$39&gt;=$E62),BI61*(1+(Input!$D$39)),0)</f>
        <v>0</v>
      </c>
      <c r="BJ62" s="127"/>
      <c r="BK62" s="104">
        <f ca="1">IF(Input!$F$39&gt;=$E62,IF(ISBLANK(BJ62),BI62,BJ62),0)</f>
        <v>0</v>
      </c>
      <c r="BL62" s="10"/>
      <c r="BM62" s="116" t="str">
        <f t="shared" si="21"/>
        <v xml:space="preserve"> </v>
      </c>
      <c r="BN62" s="117">
        <f ca="1">IF(AND(Input!$B$72&gt;=$E62,Input!$F$40&gt;=$E62),BN61*(1+(Input!$D$40)),0)</f>
        <v>0</v>
      </c>
      <c r="BO62" s="127"/>
      <c r="BP62" s="104">
        <f ca="1">IF(Input!$F$40&gt;=$E62,IF(ISBLANK(BO62),BN62,BO62),0)</f>
        <v>0</v>
      </c>
      <c r="BR62" s="110">
        <f t="shared" ca="1" si="22"/>
        <v>0</v>
      </c>
      <c r="BT62" s="111">
        <f t="shared" ca="1" si="12"/>
        <v>56</v>
      </c>
      <c r="BU62" s="112">
        <f t="shared" si="13"/>
        <v>57</v>
      </c>
      <c r="BV62" s="113">
        <f t="shared" ca="1" si="14"/>
        <v>56</v>
      </c>
      <c r="BW62" s="114">
        <f t="shared" ca="1" si="15"/>
        <v>56</v>
      </c>
    </row>
    <row r="63" spans="2:75" ht="15" customHeight="1">
      <c r="B63" s="111">
        <f ca="1">IF('Income Replacement Calculations'!$CX$8&lt;0,B62+1)</f>
        <v>57</v>
      </c>
      <c r="C63" s="112">
        <f ca="1">IF('Income Replacement Calculations'!$CX$8&lt;0,C62+1)</f>
        <v>58</v>
      </c>
      <c r="D63" s="113">
        <f ca="1">IF('Income Replacement Calculations'!$CX$8&lt;0,D62+1)</f>
        <v>57</v>
      </c>
      <c r="E63" s="114">
        <f ca="1">IF('Income Replacement Calculations'!$CX$8&lt;0,E62+1)</f>
        <v>57</v>
      </c>
      <c r="G63" s="115">
        <f ca="1">IF(AND(Input!$B$72&gt;=$E63,Input!$F$28&gt;=$E63),$G62*(1+(Input!$D$28)),0)</f>
        <v>0</v>
      </c>
      <c r="H63" s="127"/>
      <c r="I63" s="104">
        <f t="shared" ca="1" si="1"/>
        <v>0</v>
      </c>
      <c r="J63" s="105"/>
      <c r="K63" s="115">
        <f ca="1">IF(AND(Input!$B$72&gt;=$E63,Input!$F$29&gt;=$E63),K62*(1+(Input!$D$29)),0)</f>
        <v>0</v>
      </c>
      <c r="L63" s="127"/>
      <c r="M63" s="104">
        <f t="shared" ca="1" si="2"/>
        <v>0</v>
      </c>
      <c r="N63" s="106"/>
      <c r="O63" s="115">
        <f ca="1">IF(AND(Input!$B$72&gt;=$E63,Input!$F$30&gt;=$E63),O62*(1+(Input!$D$30)),0)</f>
        <v>0</v>
      </c>
      <c r="P63" s="127"/>
      <c r="Q63" s="104">
        <f t="shared" ca="1" si="3"/>
        <v>0</v>
      </c>
      <c r="R63" s="10"/>
      <c r="S63" s="115">
        <f ca="1">IF(AND(Input!$B$72&gt;=$E63,Input!$F$31&gt;=$E63),S62*(1+(Input!$D$31)),0)</f>
        <v>0</v>
      </c>
      <c r="T63" s="127"/>
      <c r="U63" s="104">
        <f t="shared" ca="1" si="4"/>
        <v>0</v>
      </c>
      <c r="V63" s="10"/>
      <c r="W63" s="115">
        <f ca="1">IF(AND(Input!$B$72&gt;=$E63,Input!$F$32&gt;=$E63),W62*(1+(Input!$D$32)),0)</f>
        <v>0</v>
      </c>
      <c r="X63" s="127"/>
      <c r="Y63" s="104">
        <f t="shared" ca="1" si="5"/>
        <v>0</v>
      </c>
      <c r="Z63" s="10"/>
      <c r="AA63" s="115">
        <f ca="1">IF(AND(Input!$B$72&gt;=$E63,Input!$F$33&gt;=$E63),AA62*(1+(Input!$D$33)),0)</f>
        <v>0</v>
      </c>
      <c r="AB63" s="127"/>
      <c r="AC63" s="104">
        <f t="shared" ca="1" si="6"/>
        <v>0</v>
      </c>
      <c r="AD63" s="10"/>
      <c r="AE63" s="115">
        <f ca="1">IF(AND(Input!$B$72&gt;=$E63,Input!$F$34&gt;=$E63),AE62*(1+(Input!$D$34)),0)</f>
        <v>0</v>
      </c>
      <c r="AF63" s="127"/>
      <c r="AG63" s="104">
        <f t="shared" ca="1" si="7"/>
        <v>0</v>
      </c>
      <c r="AH63" s="10"/>
      <c r="AI63" s="111">
        <f t="shared" ca="1" si="8"/>
        <v>57</v>
      </c>
      <c r="AJ63" s="112">
        <f t="shared" si="9"/>
        <v>58</v>
      </c>
      <c r="AK63" s="113">
        <f t="shared" ca="1" si="10"/>
        <v>57</v>
      </c>
      <c r="AL63" s="114">
        <f t="shared" ca="1" si="11"/>
        <v>57</v>
      </c>
      <c r="AM63" s="10"/>
      <c r="AN63" s="116" t="str">
        <f t="shared" si="16"/>
        <v xml:space="preserve"> </v>
      </c>
      <c r="AO63" s="117">
        <f ca="1">IF(AND(Input!$B$72&gt;=$E63,Input!$F$35&gt;=$E63),AO62*(1+(Input!$D$35)),0)</f>
        <v>0</v>
      </c>
      <c r="AP63" s="127"/>
      <c r="AQ63" s="104">
        <f ca="1">IF(Input!$F$35&gt;=$E63,IF(ISBLANK(AP63),AO63,AP63),0)</f>
        <v>0</v>
      </c>
      <c r="AR63" s="10"/>
      <c r="AS63" s="116" t="str">
        <f t="shared" si="17"/>
        <v xml:space="preserve"> </v>
      </c>
      <c r="AT63" s="117">
        <f ca="1">IF(AND(Input!$B$72&gt;=$E63,Input!$F$36&gt;=$E63),AT62*(1+(Input!$D$36)),0)</f>
        <v>0</v>
      </c>
      <c r="AU63" s="127"/>
      <c r="AV63" s="104">
        <f ca="1">IF(Input!$F$36&gt;=$E63,IF(ISBLANK(AU63),AT63,AU63),0)</f>
        <v>0</v>
      </c>
      <c r="AW63" s="10"/>
      <c r="AX63" s="116" t="str">
        <f t="shared" si="18"/>
        <v xml:space="preserve"> </v>
      </c>
      <c r="AY63" s="117">
        <f ca="1">IF(AND(Input!$B$72&gt;=$E63,Input!$F$37&gt;=$E63),AY62*(1+(Input!$D$37)),0)</f>
        <v>0</v>
      </c>
      <c r="AZ63" s="127"/>
      <c r="BA63" s="104">
        <f ca="1">IF(Input!$F$37&gt;=$E63,IF(ISBLANK(AZ63),AY63,AZ63),0)</f>
        <v>0</v>
      </c>
      <c r="BB63" s="10"/>
      <c r="BC63" s="116" t="str">
        <f t="shared" si="19"/>
        <v xml:space="preserve"> </v>
      </c>
      <c r="BD63" s="117">
        <f ca="1">IF(AND(Input!$B$72&gt;=$E63,Input!$F$38&gt;=$E63),BD62*(1+(Input!$D$38)),0)</f>
        <v>0</v>
      </c>
      <c r="BE63" s="127"/>
      <c r="BF63" s="104">
        <f ca="1">IF(Input!$F$38&gt;=$E63,IF(ISBLANK(BE63),BD63,BE63),0)</f>
        <v>0</v>
      </c>
      <c r="BG63" s="10"/>
      <c r="BH63" s="116" t="str">
        <f t="shared" si="20"/>
        <v xml:space="preserve"> </v>
      </c>
      <c r="BI63" s="117">
        <f ca="1">IF(AND(Input!$B$72&gt;=$E63,Input!$F$39&gt;=$E63),BI62*(1+(Input!$D$39)),0)</f>
        <v>0</v>
      </c>
      <c r="BJ63" s="127"/>
      <c r="BK63" s="104">
        <f ca="1">IF(Input!$F$39&gt;=$E63,IF(ISBLANK(BJ63),BI63,BJ63),0)</f>
        <v>0</v>
      </c>
      <c r="BL63" s="10"/>
      <c r="BM63" s="116" t="str">
        <f t="shared" si="21"/>
        <v xml:space="preserve"> </v>
      </c>
      <c r="BN63" s="117">
        <f ca="1">IF(AND(Input!$B$72&gt;=$E63,Input!$F$40&gt;=$E63),BN62*(1+(Input!$D$40)),0)</f>
        <v>0</v>
      </c>
      <c r="BO63" s="127"/>
      <c r="BP63" s="104">
        <f ca="1">IF(Input!$F$40&gt;=$E63,IF(ISBLANK(BO63),BN63,BO63),0)</f>
        <v>0</v>
      </c>
      <c r="BR63" s="110">
        <f t="shared" ca="1" si="22"/>
        <v>0</v>
      </c>
      <c r="BT63" s="111">
        <f t="shared" ca="1" si="12"/>
        <v>57</v>
      </c>
      <c r="BU63" s="112">
        <f t="shared" si="13"/>
        <v>58</v>
      </c>
      <c r="BV63" s="113">
        <f t="shared" ca="1" si="14"/>
        <v>57</v>
      </c>
      <c r="BW63" s="114">
        <f t="shared" ca="1" si="15"/>
        <v>57</v>
      </c>
    </row>
    <row r="64" spans="2:75" ht="15" customHeight="1">
      <c r="B64" s="111">
        <f ca="1">IF('Income Replacement Calculations'!$CX$8&lt;0,B63+1)</f>
        <v>58</v>
      </c>
      <c r="C64" s="112">
        <f ca="1">IF('Income Replacement Calculations'!$CX$8&lt;0,C63+1)</f>
        <v>59</v>
      </c>
      <c r="D64" s="113">
        <f ca="1">IF('Income Replacement Calculations'!$CX$8&lt;0,D63+1)</f>
        <v>58</v>
      </c>
      <c r="E64" s="114">
        <f ca="1">IF('Income Replacement Calculations'!$CX$8&lt;0,E63+1)</f>
        <v>58</v>
      </c>
      <c r="G64" s="115">
        <f ca="1">IF(AND(Input!$B$72&gt;=$E64,Input!$F$28&gt;=$E64),$G63*(1+(Input!$D$28)),0)</f>
        <v>0</v>
      </c>
      <c r="H64" s="127"/>
      <c r="I64" s="104">
        <f t="shared" ca="1" si="1"/>
        <v>0</v>
      </c>
      <c r="J64" s="105"/>
      <c r="K64" s="115">
        <f ca="1">IF(AND(Input!$B$72&gt;=$E64,Input!$F$29&gt;=$E64),K63*(1+(Input!$D$29)),0)</f>
        <v>0</v>
      </c>
      <c r="L64" s="127"/>
      <c r="M64" s="104">
        <f t="shared" ca="1" si="2"/>
        <v>0</v>
      </c>
      <c r="N64" s="106"/>
      <c r="O64" s="115">
        <f ca="1">IF(AND(Input!$B$72&gt;=$E64,Input!$F$30&gt;=$E64),O63*(1+(Input!$D$30)),0)</f>
        <v>0</v>
      </c>
      <c r="P64" s="127"/>
      <c r="Q64" s="104">
        <f t="shared" ca="1" si="3"/>
        <v>0</v>
      </c>
      <c r="R64" s="10"/>
      <c r="S64" s="115">
        <f ca="1">IF(AND(Input!$B$72&gt;=$E64,Input!$F$31&gt;=$E64),S63*(1+(Input!$D$31)),0)</f>
        <v>0</v>
      </c>
      <c r="T64" s="127"/>
      <c r="U64" s="104">
        <f t="shared" ca="1" si="4"/>
        <v>0</v>
      </c>
      <c r="V64" s="10"/>
      <c r="W64" s="115">
        <f ca="1">IF(AND(Input!$B$72&gt;=$E64,Input!$F$32&gt;=$E64),W63*(1+(Input!$D$32)),0)</f>
        <v>0</v>
      </c>
      <c r="X64" s="127"/>
      <c r="Y64" s="104">
        <f t="shared" ca="1" si="5"/>
        <v>0</v>
      </c>
      <c r="Z64" s="10"/>
      <c r="AA64" s="115">
        <f ca="1">IF(AND(Input!$B$72&gt;=$E64,Input!$F$33&gt;=$E64),AA63*(1+(Input!$D$33)),0)</f>
        <v>0</v>
      </c>
      <c r="AB64" s="127"/>
      <c r="AC64" s="104">
        <f t="shared" ca="1" si="6"/>
        <v>0</v>
      </c>
      <c r="AD64" s="10"/>
      <c r="AE64" s="115">
        <f ca="1">IF(AND(Input!$B$72&gt;=$E64,Input!$F$34&gt;=$E64),AE63*(1+(Input!$D$34)),0)</f>
        <v>0</v>
      </c>
      <c r="AF64" s="127"/>
      <c r="AG64" s="104">
        <f t="shared" ca="1" si="7"/>
        <v>0</v>
      </c>
      <c r="AH64" s="10"/>
      <c r="AI64" s="111">
        <f t="shared" ca="1" si="8"/>
        <v>58</v>
      </c>
      <c r="AJ64" s="112">
        <f t="shared" si="9"/>
        <v>59</v>
      </c>
      <c r="AK64" s="113">
        <f t="shared" ca="1" si="10"/>
        <v>58</v>
      </c>
      <c r="AL64" s="114">
        <f t="shared" ca="1" si="11"/>
        <v>58</v>
      </c>
      <c r="AM64" s="10"/>
      <c r="AN64" s="116" t="str">
        <f t="shared" si="16"/>
        <v xml:space="preserve"> </v>
      </c>
      <c r="AO64" s="117">
        <f ca="1">IF(AND(Input!$B$72&gt;=$E64,Input!$F$35&gt;=$E64),AO63*(1+(Input!$D$35)),0)</f>
        <v>0</v>
      </c>
      <c r="AP64" s="127"/>
      <c r="AQ64" s="104">
        <f ca="1">IF(Input!$F$35&gt;=$E64,IF(ISBLANK(AP64),AO64,AP64),0)</f>
        <v>0</v>
      </c>
      <c r="AR64" s="10"/>
      <c r="AS64" s="116" t="str">
        <f t="shared" si="17"/>
        <v xml:space="preserve"> </v>
      </c>
      <c r="AT64" s="117">
        <f ca="1">IF(AND(Input!$B$72&gt;=$E64,Input!$F$36&gt;=$E64),AT63*(1+(Input!$D$36)),0)</f>
        <v>0</v>
      </c>
      <c r="AU64" s="127"/>
      <c r="AV64" s="104">
        <f ca="1">IF(Input!$F$36&gt;=$E64,IF(ISBLANK(AU64),AT64,AU64),0)</f>
        <v>0</v>
      </c>
      <c r="AW64" s="10"/>
      <c r="AX64" s="116" t="str">
        <f t="shared" si="18"/>
        <v xml:space="preserve"> </v>
      </c>
      <c r="AY64" s="117">
        <f ca="1">IF(AND(Input!$B$72&gt;=$E64,Input!$F$37&gt;=$E64),AY63*(1+(Input!$D$37)),0)</f>
        <v>0</v>
      </c>
      <c r="AZ64" s="127"/>
      <c r="BA64" s="104">
        <f ca="1">IF(Input!$F$37&gt;=$E64,IF(ISBLANK(AZ64),AY64,AZ64),0)</f>
        <v>0</v>
      </c>
      <c r="BB64" s="10"/>
      <c r="BC64" s="116" t="str">
        <f t="shared" si="19"/>
        <v xml:space="preserve"> </v>
      </c>
      <c r="BD64" s="117">
        <f ca="1">IF(AND(Input!$B$72&gt;=$E64,Input!$F$38&gt;=$E64),BD63*(1+(Input!$D$38)),0)</f>
        <v>0</v>
      </c>
      <c r="BE64" s="127"/>
      <c r="BF64" s="104">
        <f ca="1">IF(Input!$F$38&gt;=$E64,IF(ISBLANK(BE64),BD64,BE64),0)</f>
        <v>0</v>
      </c>
      <c r="BG64" s="10"/>
      <c r="BH64" s="116" t="str">
        <f t="shared" si="20"/>
        <v xml:space="preserve"> </v>
      </c>
      <c r="BI64" s="117">
        <f ca="1">IF(AND(Input!$B$72&gt;=$E64,Input!$F$39&gt;=$E64),BI63*(1+(Input!$D$39)),0)</f>
        <v>0</v>
      </c>
      <c r="BJ64" s="127"/>
      <c r="BK64" s="104">
        <f ca="1">IF(Input!$F$39&gt;=$E64,IF(ISBLANK(BJ64),BI64,BJ64),0)</f>
        <v>0</v>
      </c>
      <c r="BL64" s="10"/>
      <c r="BM64" s="116" t="str">
        <f t="shared" si="21"/>
        <v xml:space="preserve"> </v>
      </c>
      <c r="BN64" s="117">
        <f ca="1">IF(AND(Input!$B$72&gt;=$E64,Input!$F$40&gt;=$E64),BN63*(1+(Input!$D$40)),0)</f>
        <v>0</v>
      </c>
      <c r="BO64" s="127"/>
      <c r="BP64" s="104">
        <f ca="1">IF(Input!$F$40&gt;=$E64,IF(ISBLANK(BO64),BN64,BO64),0)</f>
        <v>0</v>
      </c>
      <c r="BR64" s="110">
        <f t="shared" ca="1" si="22"/>
        <v>0</v>
      </c>
      <c r="BT64" s="111">
        <f t="shared" ca="1" si="12"/>
        <v>58</v>
      </c>
      <c r="BU64" s="112">
        <f t="shared" si="13"/>
        <v>59</v>
      </c>
      <c r="BV64" s="113">
        <f t="shared" ca="1" si="14"/>
        <v>58</v>
      </c>
      <c r="BW64" s="114">
        <f t="shared" ca="1" si="15"/>
        <v>58</v>
      </c>
    </row>
    <row r="65" spans="2:75" ht="15" customHeight="1">
      <c r="B65" s="111">
        <f ca="1">IF('Income Replacement Calculations'!$CX$8&lt;0,B64+1)</f>
        <v>59</v>
      </c>
      <c r="C65" s="112">
        <f ca="1">IF('Income Replacement Calculations'!$CX$8&lt;0,C64+1)</f>
        <v>60</v>
      </c>
      <c r="D65" s="113">
        <f ca="1">IF('Income Replacement Calculations'!$CX$8&lt;0,D64+1)</f>
        <v>59</v>
      </c>
      <c r="E65" s="114">
        <f ca="1">IF('Income Replacement Calculations'!$CX$8&lt;0,E64+1)</f>
        <v>59</v>
      </c>
      <c r="G65" s="115">
        <f ca="1">IF(AND(Input!$B$72&gt;=$E65,Input!$F$28&gt;=$E65),$G64*(1+(Input!$D$28)),0)</f>
        <v>0</v>
      </c>
      <c r="H65" s="127"/>
      <c r="I65" s="104">
        <f t="shared" ca="1" si="1"/>
        <v>0</v>
      </c>
      <c r="J65" s="105"/>
      <c r="K65" s="115">
        <f ca="1">IF(AND(Input!$B$72&gt;=$E65,Input!$F$29&gt;=$E65),K64*(1+(Input!$D$29)),0)</f>
        <v>0</v>
      </c>
      <c r="L65" s="127"/>
      <c r="M65" s="104">
        <f t="shared" ca="1" si="2"/>
        <v>0</v>
      </c>
      <c r="N65" s="106"/>
      <c r="O65" s="115">
        <f ca="1">IF(AND(Input!$B$72&gt;=$E65,Input!$F$30&gt;=$E65),O64*(1+(Input!$D$30)),0)</f>
        <v>0</v>
      </c>
      <c r="P65" s="127"/>
      <c r="Q65" s="104">
        <f t="shared" ca="1" si="3"/>
        <v>0</v>
      </c>
      <c r="R65" s="10"/>
      <c r="S65" s="115">
        <f ca="1">IF(AND(Input!$B$72&gt;=$E65,Input!$F$31&gt;=$E65),S64*(1+(Input!$D$31)),0)</f>
        <v>0</v>
      </c>
      <c r="T65" s="127"/>
      <c r="U65" s="104">
        <f t="shared" ca="1" si="4"/>
        <v>0</v>
      </c>
      <c r="V65" s="10"/>
      <c r="W65" s="115">
        <f ca="1">IF(AND(Input!$B$72&gt;=$E65,Input!$F$32&gt;=$E65),W64*(1+(Input!$D$32)),0)</f>
        <v>0</v>
      </c>
      <c r="X65" s="127"/>
      <c r="Y65" s="104">
        <f t="shared" ca="1" si="5"/>
        <v>0</v>
      </c>
      <c r="Z65" s="10"/>
      <c r="AA65" s="115">
        <f ca="1">IF(AND(Input!$B$72&gt;=$E65,Input!$F$33&gt;=$E65),AA64*(1+(Input!$D$33)),0)</f>
        <v>0</v>
      </c>
      <c r="AB65" s="127"/>
      <c r="AC65" s="104">
        <f t="shared" ca="1" si="6"/>
        <v>0</v>
      </c>
      <c r="AD65" s="10"/>
      <c r="AE65" s="115">
        <f ca="1">IF(AND(Input!$B$72&gt;=$E65,Input!$F$34&gt;=$E65),AE64*(1+(Input!$D$34)),0)</f>
        <v>0</v>
      </c>
      <c r="AF65" s="127"/>
      <c r="AG65" s="104">
        <f t="shared" ca="1" si="7"/>
        <v>0</v>
      </c>
      <c r="AH65" s="10"/>
      <c r="AI65" s="111">
        <f t="shared" ca="1" si="8"/>
        <v>59</v>
      </c>
      <c r="AJ65" s="112">
        <f t="shared" si="9"/>
        <v>60</v>
      </c>
      <c r="AK65" s="113">
        <f t="shared" ca="1" si="10"/>
        <v>59</v>
      </c>
      <c r="AL65" s="114">
        <f t="shared" ca="1" si="11"/>
        <v>59</v>
      </c>
      <c r="AM65" s="10"/>
      <c r="AN65" s="116" t="str">
        <f t="shared" si="16"/>
        <v xml:space="preserve"> </v>
      </c>
      <c r="AO65" s="117">
        <f ca="1">IF(AND(Input!$B$72&gt;=$E65,Input!$F$35&gt;=$E65),AO64*(1+(Input!$D$35)),0)</f>
        <v>0</v>
      </c>
      <c r="AP65" s="127"/>
      <c r="AQ65" s="104">
        <f ca="1">IF(Input!$F$35&gt;=$E65,IF(ISBLANK(AP65),AO65,AP65),0)</f>
        <v>0</v>
      </c>
      <c r="AR65" s="10"/>
      <c r="AS65" s="116" t="str">
        <f t="shared" si="17"/>
        <v xml:space="preserve"> </v>
      </c>
      <c r="AT65" s="117">
        <f ca="1">IF(AND(Input!$B$72&gt;=$E65,Input!$F$36&gt;=$E65),AT64*(1+(Input!$D$36)),0)</f>
        <v>0</v>
      </c>
      <c r="AU65" s="127"/>
      <c r="AV65" s="104">
        <f ca="1">IF(Input!$F$36&gt;=$E65,IF(ISBLANK(AU65),AT65,AU65),0)</f>
        <v>0</v>
      </c>
      <c r="AW65" s="10"/>
      <c r="AX65" s="116" t="str">
        <f t="shared" si="18"/>
        <v xml:space="preserve"> </v>
      </c>
      <c r="AY65" s="117">
        <f ca="1">IF(AND(Input!$B$72&gt;=$E65,Input!$F$37&gt;=$E65),AY64*(1+(Input!$D$37)),0)</f>
        <v>0</v>
      </c>
      <c r="AZ65" s="127"/>
      <c r="BA65" s="104">
        <f ca="1">IF(Input!$F$37&gt;=$E65,IF(ISBLANK(AZ65),AY65,AZ65),0)</f>
        <v>0</v>
      </c>
      <c r="BB65" s="10"/>
      <c r="BC65" s="116" t="str">
        <f t="shared" si="19"/>
        <v xml:space="preserve"> </v>
      </c>
      <c r="BD65" s="117">
        <f ca="1">IF(AND(Input!$B$72&gt;=$E65,Input!$F$38&gt;=$E65),BD64*(1+(Input!$D$38)),0)</f>
        <v>0</v>
      </c>
      <c r="BE65" s="127"/>
      <c r="BF65" s="104">
        <f ca="1">IF(Input!$F$38&gt;=$E65,IF(ISBLANK(BE65),BD65,BE65),0)</f>
        <v>0</v>
      </c>
      <c r="BG65" s="10"/>
      <c r="BH65" s="116" t="str">
        <f t="shared" si="20"/>
        <v xml:space="preserve"> </v>
      </c>
      <c r="BI65" s="117">
        <f ca="1">IF(AND(Input!$B$72&gt;=$E65,Input!$F$39&gt;=$E65),BI64*(1+(Input!$D$39)),0)</f>
        <v>0</v>
      </c>
      <c r="BJ65" s="127"/>
      <c r="BK65" s="104">
        <f ca="1">IF(Input!$F$39&gt;=$E65,IF(ISBLANK(BJ65),BI65,BJ65),0)</f>
        <v>0</v>
      </c>
      <c r="BL65" s="10"/>
      <c r="BM65" s="116" t="str">
        <f t="shared" si="21"/>
        <v xml:space="preserve"> </v>
      </c>
      <c r="BN65" s="117">
        <f ca="1">IF(AND(Input!$B$72&gt;=$E65,Input!$F$40&gt;=$E65),BN64*(1+(Input!$D$40)),0)</f>
        <v>0</v>
      </c>
      <c r="BO65" s="127"/>
      <c r="BP65" s="104">
        <f ca="1">IF(Input!$F$40&gt;=$E65,IF(ISBLANK(BO65),BN65,BO65),0)</f>
        <v>0</v>
      </c>
      <c r="BR65" s="110">
        <f t="shared" ca="1" si="22"/>
        <v>0</v>
      </c>
      <c r="BT65" s="111">
        <f t="shared" ca="1" si="12"/>
        <v>59</v>
      </c>
      <c r="BU65" s="112">
        <f t="shared" si="13"/>
        <v>60</v>
      </c>
      <c r="BV65" s="113">
        <f t="shared" ca="1" si="14"/>
        <v>59</v>
      </c>
      <c r="BW65" s="114">
        <f t="shared" ca="1" si="15"/>
        <v>59</v>
      </c>
    </row>
    <row r="66" spans="2:75" ht="15" customHeight="1">
      <c r="B66" s="111">
        <f ca="1">IF('Income Replacement Calculations'!$CX$8&lt;0,B65+1)</f>
        <v>60</v>
      </c>
      <c r="C66" s="112">
        <f ca="1">IF('Income Replacement Calculations'!$CX$8&lt;0,C65+1)</f>
        <v>61</v>
      </c>
      <c r="D66" s="113">
        <f ca="1">IF('Income Replacement Calculations'!$CX$8&lt;0,D65+1)</f>
        <v>60</v>
      </c>
      <c r="E66" s="114">
        <f ca="1">IF('Income Replacement Calculations'!$CX$8&lt;0,E65+1)</f>
        <v>60</v>
      </c>
      <c r="G66" s="115">
        <f ca="1">IF(AND(Input!$B$72&gt;=$E66,Input!$F$28&gt;=$E66),$G65*(1+(Input!$D$28)),0)</f>
        <v>0</v>
      </c>
      <c r="H66" s="127"/>
      <c r="I66" s="104">
        <f t="shared" ca="1" si="1"/>
        <v>0</v>
      </c>
      <c r="J66" s="105"/>
      <c r="K66" s="115">
        <f ca="1">IF(AND(Input!$B$72&gt;=$E66,Input!$F$29&gt;=$E66),K65*(1+(Input!$D$29)),0)</f>
        <v>0</v>
      </c>
      <c r="L66" s="127"/>
      <c r="M66" s="104">
        <f t="shared" ca="1" si="2"/>
        <v>0</v>
      </c>
      <c r="N66" s="106"/>
      <c r="O66" s="115">
        <f ca="1">IF(AND(Input!$B$72&gt;=$E66,Input!$F$30&gt;=$E66),O65*(1+(Input!$D$30)),0)</f>
        <v>0</v>
      </c>
      <c r="P66" s="127"/>
      <c r="Q66" s="104">
        <f t="shared" ca="1" si="3"/>
        <v>0</v>
      </c>
      <c r="R66" s="10"/>
      <c r="S66" s="115">
        <f ca="1">IF(AND(Input!$B$72&gt;=$E66,Input!$F$31&gt;=$E66),S65*(1+(Input!$D$31)),0)</f>
        <v>0</v>
      </c>
      <c r="T66" s="127"/>
      <c r="U66" s="104">
        <f t="shared" ca="1" si="4"/>
        <v>0</v>
      </c>
      <c r="V66" s="10"/>
      <c r="W66" s="115">
        <f ca="1">IF(AND(Input!$B$72&gt;=$E66,Input!$F$32&gt;=$E66),W65*(1+(Input!$D$32)),0)</f>
        <v>0</v>
      </c>
      <c r="X66" s="127"/>
      <c r="Y66" s="104">
        <f t="shared" ca="1" si="5"/>
        <v>0</v>
      </c>
      <c r="Z66" s="10"/>
      <c r="AA66" s="115">
        <f ca="1">IF(AND(Input!$B$72&gt;=$E66,Input!$F$33&gt;=$E66),AA65*(1+(Input!$D$33)),0)</f>
        <v>0</v>
      </c>
      <c r="AB66" s="127"/>
      <c r="AC66" s="104">
        <f t="shared" ca="1" si="6"/>
        <v>0</v>
      </c>
      <c r="AD66" s="10"/>
      <c r="AE66" s="115">
        <f ca="1">IF(AND(Input!$B$72&gt;=$E66,Input!$F$34&gt;=$E66),AE65*(1+(Input!$D$34)),0)</f>
        <v>0</v>
      </c>
      <c r="AF66" s="127"/>
      <c r="AG66" s="104">
        <f t="shared" ca="1" si="7"/>
        <v>0</v>
      </c>
      <c r="AH66" s="10"/>
      <c r="AI66" s="111">
        <f t="shared" ca="1" si="8"/>
        <v>60</v>
      </c>
      <c r="AJ66" s="112">
        <f t="shared" si="9"/>
        <v>61</v>
      </c>
      <c r="AK66" s="113">
        <f t="shared" ca="1" si="10"/>
        <v>60</v>
      </c>
      <c r="AL66" s="114">
        <f t="shared" ca="1" si="11"/>
        <v>60</v>
      </c>
      <c r="AM66" s="10"/>
      <c r="AN66" s="116" t="str">
        <f t="shared" si="16"/>
        <v xml:space="preserve"> </v>
      </c>
      <c r="AO66" s="117">
        <f ca="1">IF(AND(Input!$B$72&gt;=$E66,Input!$F$35&gt;=$E66),AO65*(1+(Input!$D$35)),0)</f>
        <v>0</v>
      </c>
      <c r="AP66" s="127"/>
      <c r="AQ66" s="104">
        <f ca="1">IF(Input!$F$35&gt;=$E66,IF(ISBLANK(AP66),AO66,AP66),0)</f>
        <v>0</v>
      </c>
      <c r="AR66" s="10"/>
      <c r="AS66" s="116" t="str">
        <f t="shared" si="17"/>
        <v xml:space="preserve"> </v>
      </c>
      <c r="AT66" s="117">
        <f ca="1">IF(AND(Input!$B$72&gt;=$E66,Input!$F$36&gt;=$E66),AT65*(1+(Input!$D$36)),0)</f>
        <v>0</v>
      </c>
      <c r="AU66" s="127"/>
      <c r="AV66" s="104">
        <f ca="1">IF(Input!$F$36&gt;=$E66,IF(ISBLANK(AU66),AT66,AU66),0)</f>
        <v>0</v>
      </c>
      <c r="AW66" s="10"/>
      <c r="AX66" s="116" t="str">
        <f t="shared" si="18"/>
        <v xml:space="preserve"> </v>
      </c>
      <c r="AY66" s="117">
        <f ca="1">IF(AND(Input!$B$72&gt;=$E66,Input!$F$37&gt;=$E66),AY65*(1+(Input!$D$37)),0)</f>
        <v>0</v>
      </c>
      <c r="AZ66" s="127"/>
      <c r="BA66" s="104">
        <f ca="1">IF(Input!$F$37&gt;=$E66,IF(ISBLANK(AZ66),AY66,AZ66),0)</f>
        <v>0</v>
      </c>
      <c r="BB66" s="10"/>
      <c r="BC66" s="116" t="str">
        <f t="shared" si="19"/>
        <v xml:space="preserve"> </v>
      </c>
      <c r="BD66" s="117">
        <f ca="1">IF(AND(Input!$B$72&gt;=$E66,Input!$F$38&gt;=$E66),BD65*(1+(Input!$D$38)),0)</f>
        <v>0</v>
      </c>
      <c r="BE66" s="127"/>
      <c r="BF66" s="104">
        <f ca="1">IF(Input!$F$38&gt;=$E66,IF(ISBLANK(BE66),BD66,BE66),0)</f>
        <v>0</v>
      </c>
      <c r="BG66" s="10"/>
      <c r="BH66" s="116" t="str">
        <f t="shared" si="20"/>
        <v xml:space="preserve"> </v>
      </c>
      <c r="BI66" s="117">
        <f ca="1">IF(AND(Input!$B$72&gt;=$E66,Input!$F$39&gt;=$E66),BI65*(1+(Input!$D$39)),0)</f>
        <v>0</v>
      </c>
      <c r="BJ66" s="127"/>
      <c r="BK66" s="104">
        <f ca="1">IF(Input!$F$39&gt;=$E66,IF(ISBLANK(BJ66),BI66,BJ66),0)</f>
        <v>0</v>
      </c>
      <c r="BL66" s="10"/>
      <c r="BM66" s="116" t="str">
        <f t="shared" si="21"/>
        <v xml:space="preserve"> </v>
      </c>
      <c r="BN66" s="117">
        <f ca="1">IF(AND(Input!$B$72&gt;=$E66,Input!$F$40&gt;=$E66),BN65*(1+(Input!$D$40)),0)</f>
        <v>0</v>
      </c>
      <c r="BO66" s="127"/>
      <c r="BP66" s="104">
        <f ca="1">IF(Input!$F$40&gt;=$E66,IF(ISBLANK(BO66),BN66,BO66),0)</f>
        <v>0</v>
      </c>
      <c r="BR66" s="110">
        <f t="shared" ca="1" si="22"/>
        <v>0</v>
      </c>
      <c r="BT66" s="111">
        <f t="shared" ca="1" si="12"/>
        <v>60</v>
      </c>
      <c r="BU66" s="112">
        <f t="shared" si="13"/>
        <v>61</v>
      </c>
      <c r="BV66" s="113">
        <f t="shared" ca="1" si="14"/>
        <v>60</v>
      </c>
      <c r="BW66" s="114">
        <f t="shared" ca="1" si="15"/>
        <v>60</v>
      </c>
    </row>
    <row r="67" spans="2:75" ht="15" customHeight="1">
      <c r="B67" s="111">
        <f ca="1">IF('Income Replacement Calculations'!$CX$8&lt;0,B66+1)</f>
        <v>61</v>
      </c>
      <c r="C67" s="112">
        <f ca="1">IF('Income Replacement Calculations'!$CX$8&lt;0,C66+1)</f>
        <v>62</v>
      </c>
      <c r="D67" s="113">
        <f ca="1">IF('Income Replacement Calculations'!$CX$8&lt;0,D66+1)</f>
        <v>61</v>
      </c>
      <c r="E67" s="114">
        <f ca="1">IF('Income Replacement Calculations'!$CX$8&lt;0,E66+1)</f>
        <v>61</v>
      </c>
      <c r="G67" s="115">
        <f ca="1">IF(AND(Input!$B$72&gt;=$E67,Input!$F$28&gt;=$E67),$G66*(1+(Input!$D$28)),0)</f>
        <v>0</v>
      </c>
      <c r="H67" s="127"/>
      <c r="I67" s="104">
        <f t="shared" ca="1" si="1"/>
        <v>0</v>
      </c>
      <c r="J67" s="105"/>
      <c r="K67" s="115">
        <f ca="1">IF(AND(Input!$B$72&gt;=$E67,Input!$F$29&gt;=$E67),K66*(1+(Input!$D$29)),0)</f>
        <v>0</v>
      </c>
      <c r="L67" s="127"/>
      <c r="M67" s="104">
        <f t="shared" ca="1" si="2"/>
        <v>0</v>
      </c>
      <c r="N67" s="106"/>
      <c r="O67" s="115">
        <f ca="1">IF(AND(Input!$B$72&gt;=$E67,Input!$F$30&gt;=$E67),O66*(1+(Input!$D$30)),0)</f>
        <v>0</v>
      </c>
      <c r="P67" s="127"/>
      <c r="Q67" s="104">
        <f t="shared" ca="1" si="3"/>
        <v>0</v>
      </c>
      <c r="R67" s="10"/>
      <c r="S67" s="115">
        <f ca="1">IF(AND(Input!$B$72&gt;=$E67,Input!$F$31&gt;=$E67),S66*(1+(Input!$D$31)),0)</f>
        <v>0</v>
      </c>
      <c r="T67" s="127"/>
      <c r="U67" s="104">
        <f t="shared" ca="1" si="4"/>
        <v>0</v>
      </c>
      <c r="V67" s="10"/>
      <c r="W67" s="115">
        <f ca="1">IF(AND(Input!$B$72&gt;=$E67,Input!$F$32&gt;=$E67),W66*(1+(Input!$D$32)),0)</f>
        <v>0</v>
      </c>
      <c r="X67" s="127"/>
      <c r="Y67" s="104">
        <f t="shared" ca="1" si="5"/>
        <v>0</v>
      </c>
      <c r="Z67" s="10"/>
      <c r="AA67" s="115">
        <f ca="1">IF(AND(Input!$B$72&gt;=$E67,Input!$F$33&gt;=$E67),AA66*(1+(Input!$D$33)),0)</f>
        <v>0</v>
      </c>
      <c r="AB67" s="127"/>
      <c r="AC67" s="104">
        <f t="shared" ca="1" si="6"/>
        <v>0</v>
      </c>
      <c r="AD67" s="10"/>
      <c r="AE67" s="115">
        <f ca="1">IF(AND(Input!$B$72&gt;=$E67,Input!$F$34&gt;=$E67),AE66*(1+(Input!$D$34)),0)</f>
        <v>0</v>
      </c>
      <c r="AF67" s="127"/>
      <c r="AG67" s="104">
        <f t="shared" ca="1" si="7"/>
        <v>0</v>
      </c>
      <c r="AH67" s="10"/>
      <c r="AI67" s="111">
        <f t="shared" ca="1" si="8"/>
        <v>61</v>
      </c>
      <c r="AJ67" s="112">
        <f t="shared" si="9"/>
        <v>62</v>
      </c>
      <c r="AK67" s="113">
        <f t="shared" ca="1" si="10"/>
        <v>61</v>
      </c>
      <c r="AL67" s="114">
        <f t="shared" ca="1" si="11"/>
        <v>61</v>
      </c>
      <c r="AM67" s="10"/>
      <c r="AN67" s="116" t="str">
        <f t="shared" si="16"/>
        <v xml:space="preserve"> </v>
      </c>
      <c r="AO67" s="117">
        <f ca="1">IF(AND(Input!$B$72&gt;=$E67,Input!$F$35&gt;=$E67),AO66*(1+(Input!$D$35)),0)</f>
        <v>0</v>
      </c>
      <c r="AP67" s="127"/>
      <c r="AQ67" s="104">
        <f ca="1">IF(Input!$F$35&gt;=$E67,IF(ISBLANK(AP67),AO67,AP67),0)</f>
        <v>0</v>
      </c>
      <c r="AR67" s="10"/>
      <c r="AS67" s="116" t="str">
        <f t="shared" si="17"/>
        <v xml:space="preserve"> </v>
      </c>
      <c r="AT67" s="117">
        <f ca="1">IF(AND(Input!$B$72&gt;=$E67,Input!$F$36&gt;=$E67),AT66*(1+(Input!$D$36)),0)</f>
        <v>0</v>
      </c>
      <c r="AU67" s="127"/>
      <c r="AV67" s="104">
        <f ca="1">IF(Input!$F$36&gt;=$E67,IF(ISBLANK(AU67),AT67,AU67),0)</f>
        <v>0</v>
      </c>
      <c r="AW67" s="10"/>
      <c r="AX67" s="116" t="str">
        <f t="shared" si="18"/>
        <v xml:space="preserve"> </v>
      </c>
      <c r="AY67" s="117">
        <f ca="1">IF(AND(Input!$B$72&gt;=$E67,Input!$F$37&gt;=$E67),AY66*(1+(Input!$D$37)),0)</f>
        <v>0</v>
      </c>
      <c r="AZ67" s="127"/>
      <c r="BA67" s="104">
        <f ca="1">IF(Input!$F$37&gt;=$E67,IF(ISBLANK(AZ67),AY67,AZ67),0)</f>
        <v>0</v>
      </c>
      <c r="BB67" s="10"/>
      <c r="BC67" s="116" t="str">
        <f t="shared" si="19"/>
        <v xml:space="preserve"> </v>
      </c>
      <c r="BD67" s="117">
        <f ca="1">IF(AND(Input!$B$72&gt;=$E67,Input!$F$38&gt;=$E67),BD66*(1+(Input!$D$38)),0)</f>
        <v>0</v>
      </c>
      <c r="BE67" s="127"/>
      <c r="BF67" s="104">
        <f ca="1">IF(Input!$F$38&gt;=$E67,IF(ISBLANK(BE67),BD67,BE67),0)</f>
        <v>0</v>
      </c>
      <c r="BG67" s="10"/>
      <c r="BH67" s="116" t="str">
        <f t="shared" si="20"/>
        <v xml:space="preserve"> </v>
      </c>
      <c r="BI67" s="117">
        <f ca="1">IF(AND(Input!$B$72&gt;=$E67,Input!$F$39&gt;=$E67),BI66*(1+(Input!$D$39)),0)</f>
        <v>0</v>
      </c>
      <c r="BJ67" s="127"/>
      <c r="BK67" s="104">
        <f ca="1">IF(Input!$F$39&gt;=$E67,IF(ISBLANK(BJ67),BI67,BJ67),0)</f>
        <v>0</v>
      </c>
      <c r="BL67" s="10"/>
      <c r="BM67" s="116" t="str">
        <f t="shared" si="21"/>
        <v xml:space="preserve"> </v>
      </c>
      <c r="BN67" s="117">
        <f ca="1">IF(AND(Input!$B$72&gt;=$E67,Input!$F$40&gt;=$E67),BN66*(1+(Input!$D$40)),0)</f>
        <v>0</v>
      </c>
      <c r="BO67" s="127"/>
      <c r="BP67" s="104">
        <f ca="1">IF(Input!$F$40&gt;=$E67,IF(ISBLANK(BO67),BN67,BO67),0)</f>
        <v>0</v>
      </c>
      <c r="BR67" s="110">
        <f t="shared" ca="1" si="22"/>
        <v>0</v>
      </c>
      <c r="BT67" s="111">
        <f t="shared" ca="1" si="12"/>
        <v>61</v>
      </c>
      <c r="BU67" s="112">
        <f t="shared" si="13"/>
        <v>62</v>
      </c>
      <c r="BV67" s="113">
        <f t="shared" ca="1" si="14"/>
        <v>61</v>
      </c>
      <c r="BW67" s="114">
        <f t="shared" ca="1" si="15"/>
        <v>61</v>
      </c>
    </row>
    <row r="68" spans="2:75" ht="15" customHeight="1">
      <c r="B68" s="111">
        <f ca="1">IF('Income Replacement Calculations'!$CX$8&lt;0,B67+1)</f>
        <v>62</v>
      </c>
      <c r="C68" s="112">
        <f ca="1">IF('Income Replacement Calculations'!$CX$8&lt;0,C67+1)</f>
        <v>63</v>
      </c>
      <c r="D68" s="113">
        <f ca="1">IF('Income Replacement Calculations'!$CX$8&lt;0,D67+1)</f>
        <v>62</v>
      </c>
      <c r="E68" s="114">
        <f ca="1">IF('Income Replacement Calculations'!$CX$8&lt;0,E67+1)</f>
        <v>62</v>
      </c>
      <c r="G68" s="115">
        <f ca="1">IF(AND(Input!$B$72&gt;=$E68,Input!$F$28&gt;=$E68),$G67*(1+(Input!$D$28)),0)</f>
        <v>0</v>
      </c>
      <c r="H68" s="127"/>
      <c r="I68" s="104">
        <f t="shared" ca="1" si="1"/>
        <v>0</v>
      </c>
      <c r="J68" s="105"/>
      <c r="K68" s="115">
        <f ca="1">IF(AND(Input!$B$72&gt;=$E68,Input!$F$29&gt;=$E68),K67*(1+(Input!$D$29)),0)</f>
        <v>0</v>
      </c>
      <c r="L68" s="127"/>
      <c r="M68" s="104">
        <f t="shared" ca="1" si="2"/>
        <v>0</v>
      </c>
      <c r="N68" s="106"/>
      <c r="O68" s="115">
        <f ca="1">IF(AND(Input!$B$72&gt;=$E68,Input!$F$30&gt;=$E68),O67*(1+(Input!$D$30)),0)</f>
        <v>0</v>
      </c>
      <c r="P68" s="127"/>
      <c r="Q68" s="104">
        <f t="shared" ca="1" si="3"/>
        <v>0</v>
      </c>
      <c r="R68" s="10"/>
      <c r="S68" s="115">
        <f ca="1">IF(AND(Input!$B$72&gt;=$E68,Input!$F$31&gt;=$E68),S67*(1+(Input!$D$31)),0)</f>
        <v>0</v>
      </c>
      <c r="T68" s="127"/>
      <c r="U68" s="104">
        <f t="shared" ca="1" si="4"/>
        <v>0</v>
      </c>
      <c r="V68" s="10"/>
      <c r="W68" s="115">
        <f ca="1">IF(AND(Input!$B$72&gt;=$E68,Input!$F$32&gt;=$E68),W67*(1+(Input!$D$32)),0)</f>
        <v>0</v>
      </c>
      <c r="X68" s="127"/>
      <c r="Y68" s="104">
        <f t="shared" ca="1" si="5"/>
        <v>0</v>
      </c>
      <c r="Z68" s="10"/>
      <c r="AA68" s="115">
        <f ca="1">IF(AND(Input!$B$72&gt;=$E68,Input!$F$33&gt;=$E68),AA67*(1+(Input!$D$33)),0)</f>
        <v>0</v>
      </c>
      <c r="AB68" s="127"/>
      <c r="AC68" s="104">
        <f t="shared" ca="1" si="6"/>
        <v>0</v>
      </c>
      <c r="AD68" s="10"/>
      <c r="AE68" s="115">
        <f ca="1">IF(AND(Input!$B$72&gt;=$E68,Input!$F$34&gt;=$E68),AE67*(1+(Input!$D$34)),0)</f>
        <v>0</v>
      </c>
      <c r="AF68" s="127"/>
      <c r="AG68" s="104">
        <f t="shared" ca="1" si="7"/>
        <v>0</v>
      </c>
      <c r="AH68" s="10"/>
      <c r="AI68" s="111">
        <f t="shared" ca="1" si="8"/>
        <v>62</v>
      </c>
      <c r="AJ68" s="112">
        <f t="shared" si="9"/>
        <v>63</v>
      </c>
      <c r="AK68" s="113">
        <f t="shared" ca="1" si="10"/>
        <v>62</v>
      </c>
      <c r="AL68" s="114">
        <f t="shared" ca="1" si="11"/>
        <v>62</v>
      </c>
      <c r="AM68" s="10"/>
      <c r="AN68" s="116" t="str">
        <f t="shared" si="16"/>
        <v xml:space="preserve"> </v>
      </c>
      <c r="AO68" s="117">
        <f ca="1">IF(AND(Input!$B$72&gt;=$E68,Input!$F$35&gt;=$E68),AO67*(1+(Input!$D$35)),0)</f>
        <v>0</v>
      </c>
      <c r="AP68" s="127"/>
      <c r="AQ68" s="104">
        <f ca="1">IF(Input!$F$35&gt;=$E68,IF(ISBLANK(AP68),AO68,AP68),0)</f>
        <v>0</v>
      </c>
      <c r="AR68" s="10"/>
      <c r="AS68" s="116" t="str">
        <f t="shared" si="17"/>
        <v xml:space="preserve"> </v>
      </c>
      <c r="AT68" s="117">
        <f ca="1">IF(AND(Input!$B$72&gt;=$E68,Input!$F$36&gt;=$E68),AT67*(1+(Input!$D$36)),0)</f>
        <v>0</v>
      </c>
      <c r="AU68" s="127"/>
      <c r="AV68" s="104">
        <f ca="1">IF(Input!$F$36&gt;=$E68,IF(ISBLANK(AU68),AT68,AU68),0)</f>
        <v>0</v>
      </c>
      <c r="AW68" s="10"/>
      <c r="AX68" s="116" t="str">
        <f t="shared" si="18"/>
        <v xml:space="preserve"> </v>
      </c>
      <c r="AY68" s="117">
        <f ca="1">IF(AND(Input!$B$72&gt;=$E68,Input!$F$37&gt;=$E68),AY67*(1+(Input!$D$37)),0)</f>
        <v>0</v>
      </c>
      <c r="AZ68" s="127"/>
      <c r="BA68" s="104">
        <f ca="1">IF(Input!$F$37&gt;=$E68,IF(ISBLANK(AZ68),AY68,AZ68),0)</f>
        <v>0</v>
      </c>
      <c r="BB68" s="10"/>
      <c r="BC68" s="116" t="str">
        <f t="shared" si="19"/>
        <v xml:space="preserve"> </v>
      </c>
      <c r="BD68" s="117">
        <f ca="1">IF(AND(Input!$B$72&gt;=$E68,Input!$F$38&gt;=$E68),BD67*(1+(Input!$D$38)),0)</f>
        <v>0</v>
      </c>
      <c r="BE68" s="127"/>
      <c r="BF68" s="104">
        <f ca="1">IF(Input!$F$38&gt;=$E68,IF(ISBLANK(BE68),BD68,BE68),0)</f>
        <v>0</v>
      </c>
      <c r="BG68" s="10"/>
      <c r="BH68" s="116" t="str">
        <f t="shared" si="20"/>
        <v xml:space="preserve"> </v>
      </c>
      <c r="BI68" s="117">
        <f ca="1">IF(AND(Input!$B$72&gt;=$E68,Input!$F$39&gt;=$E68),BI67*(1+(Input!$D$39)),0)</f>
        <v>0</v>
      </c>
      <c r="BJ68" s="127"/>
      <c r="BK68" s="104">
        <f ca="1">IF(Input!$F$39&gt;=$E68,IF(ISBLANK(BJ68),BI68,BJ68),0)</f>
        <v>0</v>
      </c>
      <c r="BL68" s="10"/>
      <c r="BM68" s="116" t="str">
        <f t="shared" si="21"/>
        <v xml:space="preserve"> </v>
      </c>
      <c r="BN68" s="117">
        <f ca="1">IF(AND(Input!$B$72&gt;=$E68,Input!$F$40&gt;=$E68),BN67*(1+(Input!$D$40)),0)</f>
        <v>0</v>
      </c>
      <c r="BO68" s="127"/>
      <c r="BP68" s="104">
        <f ca="1">IF(Input!$F$40&gt;=$E68,IF(ISBLANK(BO68),BN68,BO68),0)</f>
        <v>0</v>
      </c>
      <c r="BR68" s="110">
        <f t="shared" ca="1" si="22"/>
        <v>0</v>
      </c>
      <c r="BT68" s="111">
        <f t="shared" ca="1" si="12"/>
        <v>62</v>
      </c>
      <c r="BU68" s="112">
        <f t="shared" si="13"/>
        <v>63</v>
      </c>
      <c r="BV68" s="113">
        <f t="shared" ca="1" si="14"/>
        <v>62</v>
      </c>
      <c r="BW68" s="114">
        <f t="shared" ca="1" si="15"/>
        <v>62</v>
      </c>
    </row>
    <row r="69" spans="2:75" ht="15" customHeight="1">
      <c r="B69" s="111">
        <f ca="1">IF('Income Replacement Calculations'!$CX$8&lt;0,B68+1)</f>
        <v>63</v>
      </c>
      <c r="C69" s="112">
        <f ca="1">IF('Income Replacement Calculations'!$CX$8&lt;0,C68+1)</f>
        <v>64</v>
      </c>
      <c r="D69" s="113">
        <f ca="1">IF('Income Replacement Calculations'!$CX$8&lt;0,D68+1)</f>
        <v>63</v>
      </c>
      <c r="E69" s="114">
        <f ca="1">IF('Income Replacement Calculations'!$CX$8&lt;0,E68+1)</f>
        <v>63</v>
      </c>
      <c r="G69" s="115">
        <f ca="1">IF(AND(Input!$B$72&gt;=$E69,Input!$F$28&gt;=$E69),$G68*(1+(Input!$D$28)),0)</f>
        <v>0</v>
      </c>
      <c r="H69" s="127"/>
      <c r="I69" s="104">
        <f t="shared" ca="1" si="1"/>
        <v>0</v>
      </c>
      <c r="J69" s="105"/>
      <c r="K69" s="115">
        <f ca="1">IF(AND(Input!$B$72&gt;=$E69,Input!$F$29&gt;=$E69),K68*(1+(Input!$D$29)),0)</f>
        <v>0</v>
      </c>
      <c r="L69" s="127"/>
      <c r="M69" s="104">
        <f t="shared" ca="1" si="2"/>
        <v>0</v>
      </c>
      <c r="N69" s="106"/>
      <c r="O69" s="115">
        <f ca="1">IF(AND(Input!$B$72&gt;=$E69,Input!$F$30&gt;=$E69),O68*(1+(Input!$D$30)),0)</f>
        <v>0</v>
      </c>
      <c r="P69" s="127"/>
      <c r="Q69" s="104">
        <f t="shared" ca="1" si="3"/>
        <v>0</v>
      </c>
      <c r="R69" s="10"/>
      <c r="S69" s="115">
        <f ca="1">IF(AND(Input!$B$72&gt;=$E69,Input!$F$31&gt;=$E69),S68*(1+(Input!$D$31)),0)</f>
        <v>0</v>
      </c>
      <c r="T69" s="127"/>
      <c r="U69" s="104">
        <f t="shared" ca="1" si="4"/>
        <v>0</v>
      </c>
      <c r="V69" s="10"/>
      <c r="W69" s="115">
        <f ca="1">IF(AND(Input!$B$72&gt;=$E69,Input!$F$32&gt;=$E69),W68*(1+(Input!$D$32)),0)</f>
        <v>0</v>
      </c>
      <c r="X69" s="127"/>
      <c r="Y69" s="104">
        <f t="shared" ca="1" si="5"/>
        <v>0</v>
      </c>
      <c r="Z69" s="10"/>
      <c r="AA69" s="115">
        <f ca="1">IF(AND(Input!$B$72&gt;=$E69,Input!$F$33&gt;=$E69),AA68*(1+(Input!$D$33)),0)</f>
        <v>0</v>
      </c>
      <c r="AB69" s="127"/>
      <c r="AC69" s="104">
        <f t="shared" ca="1" si="6"/>
        <v>0</v>
      </c>
      <c r="AD69" s="10"/>
      <c r="AE69" s="115">
        <f ca="1">IF(AND(Input!$B$72&gt;=$E69,Input!$F$34&gt;=$E69),AE68*(1+(Input!$D$34)),0)</f>
        <v>0</v>
      </c>
      <c r="AF69" s="127"/>
      <c r="AG69" s="104">
        <f t="shared" ca="1" si="7"/>
        <v>0</v>
      </c>
      <c r="AH69" s="10"/>
      <c r="AI69" s="111">
        <f t="shared" ca="1" si="8"/>
        <v>63</v>
      </c>
      <c r="AJ69" s="112">
        <f t="shared" si="9"/>
        <v>64</v>
      </c>
      <c r="AK69" s="113">
        <f t="shared" ca="1" si="10"/>
        <v>63</v>
      </c>
      <c r="AL69" s="114">
        <f t="shared" ca="1" si="11"/>
        <v>63</v>
      </c>
      <c r="AM69" s="10"/>
      <c r="AN69" s="116" t="str">
        <f t="shared" si="16"/>
        <v xml:space="preserve"> </v>
      </c>
      <c r="AO69" s="117">
        <f ca="1">IF(AND(Input!$B$72&gt;=$E69,Input!$F$35&gt;=$E69),AO68*(1+(Input!$D$35)),0)</f>
        <v>0</v>
      </c>
      <c r="AP69" s="127"/>
      <c r="AQ69" s="104">
        <f ca="1">IF(Input!$F$35&gt;=$E69,IF(ISBLANK(AP69),AO69,AP69),0)</f>
        <v>0</v>
      </c>
      <c r="AR69" s="10"/>
      <c r="AS69" s="116" t="str">
        <f t="shared" si="17"/>
        <v xml:space="preserve"> </v>
      </c>
      <c r="AT69" s="117">
        <f ca="1">IF(AND(Input!$B$72&gt;=$E69,Input!$F$36&gt;=$E69),AT68*(1+(Input!$D$36)),0)</f>
        <v>0</v>
      </c>
      <c r="AU69" s="127"/>
      <c r="AV69" s="104">
        <f ca="1">IF(Input!$F$36&gt;=$E69,IF(ISBLANK(AU69),AT69,AU69),0)</f>
        <v>0</v>
      </c>
      <c r="AW69" s="10"/>
      <c r="AX69" s="116" t="str">
        <f t="shared" si="18"/>
        <v xml:space="preserve"> </v>
      </c>
      <c r="AY69" s="117">
        <f ca="1">IF(AND(Input!$B$72&gt;=$E69,Input!$F$37&gt;=$E69),AY68*(1+(Input!$D$37)),0)</f>
        <v>0</v>
      </c>
      <c r="AZ69" s="127"/>
      <c r="BA69" s="104">
        <f ca="1">IF(Input!$F$37&gt;=$E69,IF(ISBLANK(AZ69),AY69,AZ69),0)</f>
        <v>0</v>
      </c>
      <c r="BB69" s="10"/>
      <c r="BC69" s="116" t="str">
        <f t="shared" si="19"/>
        <v xml:space="preserve"> </v>
      </c>
      <c r="BD69" s="117">
        <f ca="1">IF(AND(Input!$B$72&gt;=$E69,Input!$F$38&gt;=$E69),BD68*(1+(Input!$D$38)),0)</f>
        <v>0</v>
      </c>
      <c r="BE69" s="127"/>
      <c r="BF69" s="104">
        <f ca="1">IF(Input!$F$38&gt;=$E69,IF(ISBLANK(BE69),BD69,BE69),0)</f>
        <v>0</v>
      </c>
      <c r="BG69" s="10"/>
      <c r="BH69" s="116" t="str">
        <f t="shared" si="20"/>
        <v xml:space="preserve"> </v>
      </c>
      <c r="BI69" s="117">
        <f ca="1">IF(AND(Input!$B$72&gt;=$E69,Input!$F$39&gt;=$E69),BI68*(1+(Input!$D$39)),0)</f>
        <v>0</v>
      </c>
      <c r="BJ69" s="127"/>
      <c r="BK69" s="104">
        <f ca="1">IF(Input!$F$39&gt;=$E69,IF(ISBLANK(BJ69),BI69,BJ69),0)</f>
        <v>0</v>
      </c>
      <c r="BL69" s="10"/>
      <c r="BM69" s="116" t="str">
        <f t="shared" si="21"/>
        <v xml:space="preserve"> </v>
      </c>
      <c r="BN69" s="117">
        <f ca="1">IF(AND(Input!$B$72&gt;=$E69,Input!$F$40&gt;=$E69),BN68*(1+(Input!$D$40)),0)</f>
        <v>0</v>
      </c>
      <c r="BO69" s="127"/>
      <c r="BP69" s="104">
        <f ca="1">IF(Input!$F$40&gt;=$E69,IF(ISBLANK(BO69),BN69,BO69),0)</f>
        <v>0</v>
      </c>
      <c r="BR69" s="110">
        <f t="shared" ca="1" si="22"/>
        <v>0</v>
      </c>
      <c r="BT69" s="111">
        <f t="shared" ca="1" si="12"/>
        <v>63</v>
      </c>
      <c r="BU69" s="112">
        <f t="shared" si="13"/>
        <v>64</v>
      </c>
      <c r="BV69" s="113">
        <f t="shared" ca="1" si="14"/>
        <v>63</v>
      </c>
      <c r="BW69" s="114">
        <f t="shared" ca="1" si="15"/>
        <v>63</v>
      </c>
    </row>
    <row r="70" spans="2:75" ht="15" customHeight="1">
      <c r="B70" s="111">
        <f ca="1">IF('Income Replacement Calculations'!$CX$8&lt;0,B69+1)</f>
        <v>64</v>
      </c>
      <c r="C70" s="112">
        <f ca="1">IF('Income Replacement Calculations'!$CX$8&lt;0,C69+1)</f>
        <v>65</v>
      </c>
      <c r="D70" s="113">
        <f ca="1">IF('Income Replacement Calculations'!$CX$8&lt;0,D69+1)</f>
        <v>64</v>
      </c>
      <c r="E70" s="114">
        <f ca="1">IF('Income Replacement Calculations'!$CX$8&lt;0,E69+1)</f>
        <v>64</v>
      </c>
      <c r="G70" s="115">
        <f ca="1">IF(AND(Input!$B$72&gt;=$E70,Input!$F$28&gt;=$E70),$G69*(1+(Input!$D$28)),0)</f>
        <v>0</v>
      </c>
      <c r="H70" s="127"/>
      <c r="I70" s="104">
        <f t="shared" ca="1" si="1"/>
        <v>0</v>
      </c>
      <c r="J70" s="105"/>
      <c r="K70" s="115">
        <f ca="1">IF(AND(Input!$B$72&gt;=$E70,Input!$F$29&gt;=$E70),K69*(1+(Input!$D$29)),0)</f>
        <v>0</v>
      </c>
      <c r="L70" s="127"/>
      <c r="M70" s="104">
        <f t="shared" ca="1" si="2"/>
        <v>0</v>
      </c>
      <c r="N70" s="106"/>
      <c r="O70" s="115">
        <f ca="1">IF(AND(Input!$B$72&gt;=$E70,Input!$F$30&gt;=$E70),O69*(1+(Input!$D$30)),0)</f>
        <v>0</v>
      </c>
      <c r="P70" s="127"/>
      <c r="Q70" s="104">
        <f t="shared" ca="1" si="3"/>
        <v>0</v>
      </c>
      <c r="R70" s="10"/>
      <c r="S70" s="115">
        <f ca="1">IF(AND(Input!$B$72&gt;=$E70,Input!$F$31&gt;=$E70),S69*(1+(Input!$D$31)),0)</f>
        <v>0</v>
      </c>
      <c r="T70" s="127"/>
      <c r="U70" s="104">
        <f t="shared" ca="1" si="4"/>
        <v>0</v>
      </c>
      <c r="V70" s="10"/>
      <c r="W70" s="115">
        <f ca="1">IF(AND(Input!$B$72&gt;=$E70,Input!$F$32&gt;=$E70),W69*(1+(Input!$D$32)),0)</f>
        <v>0</v>
      </c>
      <c r="X70" s="127"/>
      <c r="Y70" s="104">
        <f t="shared" ca="1" si="5"/>
        <v>0</v>
      </c>
      <c r="Z70" s="10"/>
      <c r="AA70" s="115">
        <f ca="1">IF(AND(Input!$B$72&gt;=$E70,Input!$F$33&gt;=$E70),AA69*(1+(Input!$D$33)),0)</f>
        <v>0</v>
      </c>
      <c r="AB70" s="127"/>
      <c r="AC70" s="104">
        <f t="shared" ca="1" si="6"/>
        <v>0</v>
      </c>
      <c r="AD70" s="10"/>
      <c r="AE70" s="115">
        <f ca="1">IF(AND(Input!$B$72&gt;=$E70,Input!$F$34&gt;=$E70),AE69*(1+(Input!$D$34)),0)</f>
        <v>0</v>
      </c>
      <c r="AF70" s="127"/>
      <c r="AG70" s="104">
        <f t="shared" ca="1" si="7"/>
        <v>0</v>
      </c>
      <c r="AH70" s="10"/>
      <c r="AI70" s="111">
        <f t="shared" ca="1" si="8"/>
        <v>64</v>
      </c>
      <c r="AJ70" s="112">
        <f t="shared" si="9"/>
        <v>65</v>
      </c>
      <c r="AK70" s="113">
        <f t="shared" ca="1" si="10"/>
        <v>64</v>
      </c>
      <c r="AL70" s="114">
        <f t="shared" ca="1" si="11"/>
        <v>64</v>
      </c>
      <c r="AM70" s="10"/>
      <c r="AN70" s="116" t="str">
        <f t="shared" si="16"/>
        <v xml:space="preserve"> </v>
      </c>
      <c r="AO70" s="117">
        <f ca="1">IF(AND(Input!$B$72&gt;=$E70,Input!$F$35&gt;=$E70),AO69*(1+(Input!$D$35)),0)</f>
        <v>0</v>
      </c>
      <c r="AP70" s="127"/>
      <c r="AQ70" s="104">
        <f ca="1">IF(Input!$F$35&gt;=$E70,IF(ISBLANK(AP70),AO70,AP70),0)</f>
        <v>0</v>
      </c>
      <c r="AR70" s="10"/>
      <c r="AS70" s="116" t="str">
        <f t="shared" si="17"/>
        <v xml:space="preserve"> </v>
      </c>
      <c r="AT70" s="117">
        <f ca="1">IF(AND(Input!$B$72&gt;=$E70,Input!$F$36&gt;=$E70),AT69*(1+(Input!$D$36)),0)</f>
        <v>0</v>
      </c>
      <c r="AU70" s="127"/>
      <c r="AV70" s="104">
        <f ca="1">IF(Input!$F$36&gt;=$E70,IF(ISBLANK(AU70),AT70,AU70),0)</f>
        <v>0</v>
      </c>
      <c r="AW70" s="10"/>
      <c r="AX70" s="116" t="str">
        <f t="shared" si="18"/>
        <v xml:space="preserve"> </v>
      </c>
      <c r="AY70" s="117">
        <f ca="1">IF(AND(Input!$B$72&gt;=$E70,Input!$F$37&gt;=$E70),AY69*(1+(Input!$D$37)),0)</f>
        <v>0</v>
      </c>
      <c r="AZ70" s="127"/>
      <c r="BA70" s="104">
        <f ca="1">IF(Input!$F$37&gt;=$E70,IF(ISBLANK(AZ70),AY70,AZ70),0)</f>
        <v>0</v>
      </c>
      <c r="BB70" s="10"/>
      <c r="BC70" s="116" t="str">
        <f t="shared" si="19"/>
        <v xml:space="preserve"> </v>
      </c>
      <c r="BD70" s="117">
        <f ca="1">IF(AND(Input!$B$72&gt;=$E70,Input!$F$38&gt;=$E70),BD69*(1+(Input!$D$38)),0)</f>
        <v>0</v>
      </c>
      <c r="BE70" s="127"/>
      <c r="BF70" s="104">
        <f ca="1">IF(Input!$F$38&gt;=$E70,IF(ISBLANK(BE70),BD70,BE70),0)</f>
        <v>0</v>
      </c>
      <c r="BG70" s="10"/>
      <c r="BH70" s="116" t="str">
        <f t="shared" si="20"/>
        <v xml:space="preserve"> </v>
      </c>
      <c r="BI70" s="117">
        <f ca="1">IF(AND(Input!$B$72&gt;=$E70,Input!$F$39&gt;=$E70),BI69*(1+(Input!$D$39)),0)</f>
        <v>0</v>
      </c>
      <c r="BJ70" s="127"/>
      <c r="BK70" s="104">
        <f ca="1">IF(Input!$F$39&gt;=$E70,IF(ISBLANK(BJ70),BI70,BJ70),0)</f>
        <v>0</v>
      </c>
      <c r="BL70" s="10"/>
      <c r="BM70" s="116" t="str">
        <f t="shared" si="21"/>
        <v xml:space="preserve"> </v>
      </c>
      <c r="BN70" s="117">
        <f ca="1">IF(AND(Input!$B$72&gt;=$E70,Input!$F$40&gt;=$E70),BN69*(1+(Input!$D$40)),0)</f>
        <v>0</v>
      </c>
      <c r="BO70" s="127"/>
      <c r="BP70" s="104">
        <f ca="1">IF(Input!$F$40&gt;=$E70,IF(ISBLANK(BO70),BN70,BO70),0)</f>
        <v>0</v>
      </c>
      <c r="BR70" s="110">
        <f t="shared" ref="BR70:BR80" ca="1" si="23">I70+M70+Q70+U70+Y70+AC70+AG70+AQ70+AV70+BA70+BF70+BK70+BP70</f>
        <v>0</v>
      </c>
      <c r="BT70" s="111">
        <f t="shared" ca="1" si="12"/>
        <v>64</v>
      </c>
      <c r="BU70" s="112">
        <f t="shared" si="13"/>
        <v>65</v>
      </c>
      <c r="BV70" s="113">
        <f t="shared" ca="1" si="14"/>
        <v>64</v>
      </c>
      <c r="BW70" s="114">
        <f t="shared" ca="1" si="15"/>
        <v>64</v>
      </c>
    </row>
    <row r="71" spans="2:75" ht="15" customHeight="1">
      <c r="B71" s="111">
        <f ca="1">IF('Income Replacement Calculations'!$CX$8&lt;0,B70+1)</f>
        <v>65</v>
      </c>
      <c r="C71" s="112">
        <f ca="1">IF('Income Replacement Calculations'!$CX$8&lt;0,C70+1)</f>
        <v>66</v>
      </c>
      <c r="D71" s="113">
        <f ca="1">IF('Income Replacement Calculations'!$CX$8&lt;0,D70+1)</f>
        <v>65</v>
      </c>
      <c r="E71" s="114">
        <f ca="1">IF('Income Replacement Calculations'!$CX$8&lt;0,E70+1)</f>
        <v>65</v>
      </c>
      <c r="G71" s="115">
        <f ca="1">IF(AND(Input!$B$72&gt;=$E71,Input!$F$28&gt;=$E71),$G70*(1+(Input!$D$28)),0)</f>
        <v>0</v>
      </c>
      <c r="H71" s="127"/>
      <c r="I71" s="104">
        <f t="shared" ref="I71:I80" ca="1" si="24">IF(ISBLANK(H71),G71,H71)</f>
        <v>0</v>
      </c>
      <c r="J71" s="105"/>
      <c r="K71" s="115">
        <f ca="1">IF(AND(Input!$B$72&gt;=$E71,Input!$F$29&gt;=$E71),K70*(1+(Input!$D$29)),0)</f>
        <v>0</v>
      </c>
      <c r="L71" s="127"/>
      <c r="M71" s="104">
        <f t="shared" ref="M71:M80" ca="1" si="25">IF(ISBLANK(L71),K71,L71)</f>
        <v>0</v>
      </c>
      <c r="N71" s="106"/>
      <c r="O71" s="115">
        <f ca="1">IF(AND(Input!$B$72&gt;=$E71,Input!$F$30&gt;=$E71),O70*(1+(Input!$D$30)),0)</f>
        <v>0</v>
      </c>
      <c r="P71" s="127"/>
      <c r="Q71" s="104">
        <f t="shared" ref="Q71:Q80" ca="1" si="26">IF(ISBLANK(P71),O71,P71)</f>
        <v>0</v>
      </c>
      <c r="R71" s="10"/>
      <c r="S71" s="115">
        <f ca="1">IF(AND(Input!$B$72&gt;=$E71,Input!$F$31&gt;=$E71),S70*(1+(Input!$D$31)),0)</f>
        <v>0</v>
      </c>
      <c r="T71" s="127"/>
      <c r="U71" s="104">
        <f t="shared" ref="U71:U80" ca="1" si="27">IF(ISBLANK(T71),S71,T71)</f>
        <v>0</v>
      </c>
      <c r="V71" s="10"/>
      <c r="W71" s="115">
        <f ca="1">IF(AND(Input!$B$72&gt;=$E71,Input!$F$32&gt;=$E71),W70*(1+(Input!$D$32)),0)</f>
        <v>0</v>
      </c>
      <c r="X71" s="127"/>
      <c r="Y71" s="104">
        <f t="shared" ref="Y71:Y80" ca="1" si="28">IF(ISBLANK(X71),W71,X71)</f>
        <v>0</v>
      </c>
      <c r="Z71" s="10"/>
      <c r="AA71" s="115">
        <f ca="1">IF(AND(Input!$B$72&gt;=$E71,Input!$F$33&gt;=$E71),AA70*(1+(Input!$D$33)),0)</f>
        <v>0</v>
      </c>
      <c r="AB71" s="127"/>
      <c r="AC71" s="104">
        <f t="shared" ref="AC71:AC80" ca="1" si="29">IF(ISBLANK(AB71),AA71,AB71)</f>
        <v>0</v>
      </c>
      <c r="AD71" s="10"/>
      <c r="AE71" s="115">
        <f ca="1">IF(AND(Input!$B$72&gt;=$E71,Input!$F$34&gt;=$E71),AE70*(1+(Input!$D$34)),0)</f>
        <v>0</v>
      </c>
      <c r="AF71" s="127"/>
      <c r="AG71" s="104">
        <f t="shared" ref="AG71:AG80" ca="1" si="30">IF(ISBLANK(AF71),AE71,AF71)</f>
        <v>0</v>
      </c>
      <c r="AH71" s="10"/>
      <c r="AI71" s="111">
        <f t="shared" ref="AI71:AI80" ca="1" si="31">AI70+1</f>
        <v>65</v>
      </c>
      <c r="AJ71" s="112">
        <f t="shared" ref="AJ71:AJ80" si="32">AJ70+1</f>
        <v>66</v>
      </c>
      <c r="AK71" s="113">
        <f t="shared" ref="AK71:AK80" ca="1" si="33">AK70+1</f>
        <v>65</v>
      </c>
      <c r="AL71" s="114">
        <f t="shared" ref="AL71:AL80" ca="1" si="34">AL70+1</f>
        <v>65</v>
      </c>
      <c r="AM71" s="10"/>
      <c r="AN71" s="116" t="str">
        <f t="shared" si="16"/>
        <v xml:space="preserve"> </v>
      </c>
      <c r="AO71" s="117">
        <f ca="1">IF(AND(Input!$B$72&gt;=$E71,Input!$F$35&gt;=$E71),AO70*(1+(Input!$D$35)),0)</f>
        <v>0</v>
      </c>
      <c r="AP71" s="127"/>
      <c r="AQ71" s="104">
        <f ca="1">IF(Input!$F$35&gt;=$E71,IF(ISBLANK(AP71),AO71,AP71),0)</f>
        <v>0</v>
      </c>
      <c r="AR71" s="10"/>
      <c r="AS71" s="116" t="str">
        <f t="shared" si="17"/>
        <v xml:space="preserve"> </v>
      </c>
      <c r="AT71" s="117">
        <f ca="1">IF(AND(Input!$B$72&gt;=$E71,Input!$F$36&gt;=$E71),AT70*(1+(Input!$D$36)),0)</f>
        <v>0</v>
      </c>
      <c r="AU71" s="127"/>
      <c r="AV71" s="104">
        <f ca="1">IF(Input!$F$36&gt;=$E71,IF(ISBLANK(AU71),AT71,AU71),0)</f>
        <v>0</v>
      </c>
      <c r="AW71" s="10"/>
      <c r="AX71" s="116" t="str">
        <f t="shared" si="18"/>
        <v xml:space="preserve"> </v>
      </c>
      <c r="AY71" s="117">
        <f ca="1">IF(AND(Input!$B$72&gt;=$E71,Input!$F$37&gt;=$E71),AY70*(1+(Input!$D$37)),0)</f>
        <v>0</v>
      </c>
      <c r="AZ71" s="127"/>
      <c r="BA71" s="104">
        <f ca="1">IF(Input!$F$37&gt;=$E71,IF(ISBLANK(AZ71),AY71,AZ71),0)</f>
        <v>0</v>
      </c>
      <c r="BB71" s="10"/>
      <c r="BC71" s="116" t="str">
        <f t="shared" si="19"/>
        <v xml:space="preserve"> </v>
      </c>
      <c r="BD71" s="117">
        <f ca="1">IF(AND(Input!$B$72&gt;=$E71,Input!$F$38&gt;=$E71),BD70*(1+(Input!$D$38)),0)</f>
        <v>0</v>
      </c>
      <c r="BE71" s="127"/>
      <c r="BF71" s="104">
        <f ca="1">IF(Input!$F$38&gt;=$E71,IF(ISBLANK(BE71),BD71,BE71),0)</f>
        <v>0</v>
      </c>
      <c r="BG71" s="10"/>
      <c r="BH71" s="116" t="str">
        <f t="shared" si="20"/>
        <v xml:space="preserve"> </v>
      </c>
      <c r="BI71" s="117">
        <f ca="1">IF(AND(Input!$B$72&gt;=$E71,Input!$F$39&gt;=$E71),BI70*(1+(Input!$D$39)),0)</f>
        <v>0</v>
      </c>
      <c r="BJ71" s="127"/>
      <c r="BK71" s="104">
        <f ca="1">IF(Input!$F$39&gt;=$E71,IF(ISBLANK(BJ71),BI71,BJ71),0)</f>
        <v>0</v>
      </c>
      <c r="BL71" s="10"/>
      <c r="BM71" s="116" t="str">
        <f t="shared" si="21"/>
        <v xml:space="preserve"> </v>
      </c>
      <c r="BN71" s="117">
        <f ca="1">IF(AND(Input!$B$72&gt;=$E71,Input!$F$40&gt;=$E71),BN70*(1+(Input!$D$40)),0)</f>
        <v>0</v>
      </c>
      <c r="BO71" s="127"/>
      <c r="BP71" s="104">
        <f ca="1">IF(Input!$F$40&gt;=$E71,IF(ISBLANK(BO71),BN71,BO71),0)</f>
        <v>0</v>
      </c>
      <c r="BR71" s="110">
        <f t="shared" ca="1" si="23"/>
        <v>0</v>
      </c>
      <c r="BT71" s="111">
        <f t="shared" ref="BT71:BT80" ca="1" si="35">BT70+1</f>
        <v>65</v>
      </c>
      <c r="BU71" s="112">
        <f t="shared" ref="BU71:BU80" si="36">BU70+1</f>
        <v>66</v>
      </c>
      <c r="BV71" s="113">
        <f t="shared" ref="BV71:BV80" ca="1" si="37">BV70+1</f>
        <v>65</v>
      </c>
      <c r="BW71" s="114">
        <f t="shared" ref="BW71:BW80" ca="1" si="38">BW70+1</f>
        <v>65</v>
      </c>
    </row>
    <row r="72" spans="2:75" ht="15" customHeight="1">
      <c r="B72" s="111">
        <f ca="1">IF('Income Replacement Calculations'!$CX$8&lt;0,B71+1)</f>
        <v>66</v>
      </c>
      <c r="C72" s="112">
        <f ca="1">IF('Income Replacement Calculations'!$CX$8&lt;0,C71+1)</f>
        <v>67</v>
      </c>
      <c r="D72" s="113">
        <f ca="1">IF('Income Replacement Calculations'!$CX$8&lt;0,D71+1)</f>
        <v>66</v>
      </c>
      <c r="E72" s="114">
        <f ca="1">IF('Income Replacement Calculations'!$CX$8&lt;0,E71+1)</f>
        <v>66</v>
      </c>
      <c r="G72" s="115">
        <f ca="1">IF(AND(Input!$B$72&gt;=$E72,Input!$F$28&gt;=$E72),$G71*(1+(Input!$D$28)),0)</f>
        <v>0</v>
      </c>
      <c r="H72" s="127"/>
      <c r="I72" s="104">
        <f t="shared" ca="1" si="24"/>
        <v>0</v>
      </c>
      <c r="J72" s="105"/>
      <c r="K72" s="115">
        <f ca="1">IF(AND(Input!$B$72&gt;=$E72,Input!$F$29&gt;=$E72),K71*(1+(Input!$D$29)),0)</f>
        <v>0</v>
      </c>
      <c r="L72" s="127"/>
      <c r="M72" s="104">
        <f t="shared" ca="1" si="25"/>
        <v>0</v>
      </c>
      <c r="N72" s="106"/>
      <c r="O72" s="115">
        <f ca="1">IF(AND(Input!$B$72&gt;=$E72,Input!$F$30&gt;=$E72),O71*(1+(Input!$D$30)),0)</f>
        <v>0</v>
      </c>
      <c r="P72" s="127"/>
      <c r="Q72" s="104">
        <f t="shared" ca="1" si="26"/>
        <v>0</v>
      </c>
      <c r="R72" s="10"/>
      <c r="S72" s="115">
        <f ca="1">IF(AND(Input!$B$72&gt;=$E72,Input!$F$31&gt;=$E72),S71*(1+(Input!$D$31)),0)</f>
        <v>0</v>
      </c>
      <c r="T72" s="127"/>
      <c r="U72" s="104">
        <f t="shared" ca="1" si="27"/>
        <v>0</v>
      </c>
      <c r="V72" s="10"/>
      <c r="W72" s="115">
        <f ca="1">IF(AND(Input!$B$72&gt;=$E72,Input!$F$32&gt;=$E72),W71*(1+(Input!$D$32)),0)</f>
        <v>0</v>
      </c>
      <c r="X72" s="127"/>
      <c r="Y72" s="104">
        <f t="shared" ca="1" si="28"/>
        <v>0</v>
      </c>
      <c r="Z72" s="10"/>
      <c r="AA72" s="115">
        <f ca="1">IF(AND(Input!$B$72&gt;=$E72,Input!$F$33&gt;=$E72),AA71*(1+(Input!$D$33)),0)</f>
        <v>0</v>
      </c>
      <c r="AB72" s="127"/>
      <c r="AC72" s="104">
        <f t="shared" ca="1" si="29"/>
        <v>0</v>
      </c>
      <c r="AD72" s="10"/>
      <c r="AE72" s="115">
        <f ca="1">IF(AND(Input!$B$72&gt;=$E72,Input!$F$34&gt;=$E72),AE71*(1+(Input!$D$34)),0)</f>
        <v>0</v>
      </c>
      <c r="AF72" s="127"/>
      <c r="AG72" s="104">
        <f t="shared" ca="1" si="30"/>
        <v>0</v>
      </c>
      <c r="AH72" s="10"/>
      <c r="AI72" s="111">
        <f t="shared" ca="1" si="31"/>
        <v>66</v>
      </c>
      <c r="AJ72" s="112">
        <f t="shared" si="32"/>
        <v>67</v>
      </c>
      <c r="AK72" s="113">
        <f t="shared" ca="1" si="33"/>
        <v>66</v>
      </c>
      <c r="AL72" s="114">
        <f t="shared" ca="1" si="34"/>
        <v>66</v>
      </c>
      <c r="AM72" s="10"/>
      <c r="AN72" s="116" t="str">
        <f t="shared" ref="AN72:AN80" si="39">IF(AN71=" "," ",AN71+1)</f>
        <v xml:space="preserve"> </v>
      </c>
      <c r="AO72" s="117">
        <f ca="1">IF(AND(Input!$B$72&gt;=$E72,Input!$F$35&gt;=$E72),AO71*(1+(Input!$D$35)),0)</f>
        <v>0</v>
      </c>
      <c r="AP72" s="127"/>
      <c r="AQ72" s="104">
        <f ca="1">IF(Input!$F$35&gt;=$E72,IF(ISBLANK(AP72),AO72,AP72),0)</f>
        <v>0</v>
      </c>
      <c r="AR72" s="10"/>
      <c r="AS72" s="116" t="str">
        <f t="shared" ref="AS72:AS80" si="40">IF(AS71=" "," ",AS71+1)</f>
        <v xml:space="preserve"> </v>
      </c>
      <c r="AT72" s="117">
        <f ca="1">IF(AND(Input!$B$72&gt;=$E72,Input!$F$36&gt;=$E72),AT71*(1+(Input!$D$36)),0)</f>
        <v>0</v>
      </c>
      <c r="AU72" s="127"/>
      <c r="AV72" s="104">
        <f ca="1">IF(Input!$F$36&gt;=$E72,IF(ISBLANK(AU72),AT72,AU72),0)</f>
        <v>0</v>
      </c>
      <c r="AW72" s="10"/>
      <c r="AX72" s="116" t="str">
        <f t="shared" ref="AX72:AX80" si="41">IF(AX71=" "," ",AX71+1)</f>
        <v xml:space="preserve"> </v>
      </c>
      <c r="AY72" s="117">
        <f ca="1">IF(AND(Input!$B$72&gt;=$E72,Input!$F$37&gt;=$E72),AY71*(1+(Input!$D$37)),0)</f>
        <v>0</v>
      </c>
      <c r="AZ72" s="127"/>
      <c r="BA72" s="104">
        <f ca="1">IF(Input!$F$37&gt;=$E72,IF(ISBLANK(AZ72),AY72,AZ72),0)</f>
        <v>0</v>
      </c>
      <c r="BB72" s="10"/>
      <c r="BC72" s="116" t="str">
        <f t="shared" ref="BC72:BC80" si="42">IF(BC71=" "," ",BC71+1)</f>
        <v xml:space="preserve"> </v>
      </c>
      <c r="BD72" s="117">
        <f ca="1">IF(AND(Input!$B$72&gt;=$E72,Input!$F$38&gt;=$E72),BD71*(1+(Input!$D$38)),0)</f>
        <v>0</v>
      </c>
      <c r="BE72" s="127"/>
      <c r="BF72" s="104">
        <f ca="1">IF(Input!$F$38&gt;=$E72,IF(ISBLANK(BE72),BD72,BE72),0)</f>
        <v>0</v>
      </c>
      <c r="BG72" s="10"/>
      <c r="BH72" s="116" t="str">
        <f t="shared" ref="BH72:BH80" si="43">IF(BH71=" "," ",BH71+1)</f>
        <v xml:space="preserve"> </v>
      </c>
      <c r="BI72" s="117">
        <f ca="1">IF(AND(Input!$B$72&gt;=$E72,Input!$F$39&gt;=$E72),BI71*(1+(Input!$D$39)),0)</f>
        <v>0</v>
      </c>
      <c r="BJ72" s="127"/>
      <c r="BK72" s="104">
        <f ca="1">IF(Input!$F$39&gt;=$E72,IF(ISBLANK(BJ72),BI72,BJ72),0)</f>
        <v>0</v>
      </c>
      <c r="BL72" s="10"/>
      <c r="BM72" s="116" t="str">
        <f t="shared" ref="BM72:BM80" si="44">IF(BM71=" "," ",BM71+1)</f>
        <v xml:space="preserve"> </v>
      </c>
      <c r="BN72" s="117">
        <f ca="1">IF(AND(Input!$B$72&gt;=$E72,Input!$F$40&gt;=$E72),BN71*(1+(Input!$D$40)),0)</f>
        <v>0</v>
      </c>
      <c r="BO72" s="127"/>
      <c r="BP72" s="104">
        <f ca="1">IF(Input!$F$40&gt;=$E72,IF(ISBLANK(BO72),BN72,BO72),0)</f>
        <v>0</v>
      </c>
      <c r="BR72" s="110">
        <f t="shared" ca="1" si="23"/>
        <v>0</v>
      </c>
      <c r="BT72" s="111">
        <f t="shared" ca="1" si="35"/>
        <v>66</v>
      </c>
      <c r="BU72" s="112">
        <f t="shared" si="36"/>
        <v>67</v>
      </c>
      <c r="BV72" s="113">
        <f t="shared" ca="1" si="37"/>
        <v>66</v>
      </c>
      <c r="BW72" s="114">
        <f t="shared" ca="1" si="38"/>
        <v>66</v>
      </c>
    </row>
    <row r="73" spans="2:75" ht="15" customHeight="1">
      <c r="B73" s="111">
        <f ca="1">IF('Income Replacement Calculations'!$CX$8&lt;0,B72+1)</f>
        <v>67</v>
      </c>
      <c r="C73" s="112">
        <f ca="1">IF('Income Replacement Calculations'!$CX$8&lt;0,C72+1)</f>
        <v>68</v>
      </c>
      <c r="D73" s="113">
        <f ca="1">IF('Income Replacement Calculations'!$CX$8&lt;0,D72+1)</f>
        <v>67</v>
      </c>
      <c r="E73" s="114">
        <f ca="1">IF('Income Replacement Calculations'!$CX$8&lt;0,E72+1)</f>
        <v>67</v>
      </c>
      <c r="G73" s="115">
        <f ca="1">IF(AND(Input!$B$72&gt;=$E73,Input!$F$28&gt;=$E73),$G72*(1+(Input!$D$28)),0)</f>
        <v>0</v>
      </c>
      <c r="H73" s="127"/>
      <c r="I73" s="104">
        <f t="shared" ca="1" si="24"/>
        <v>0</v>
      </c>
      <c r="J73" s="105"/>
      <c r="K73" s="115">
        <f ca="1">IF(AND(Input!$B$72&gt;=$E73,Input!$F$29&gt;=$E73),K72*(1+(Input!$D$29)),0)</f>
        <v>0</v>
      </c>
      <c r="L73" s="127"/>
      <c r="M73" s="104">
        <f t="shared" ca="1" si="25"/>
        <v>0</v>
      </c>
      <c r="N73" s="106"/>
      <c r="O73" s="115">
        <f ca="1">IF(AND(Input!$B$72&gt;=$E73,Input!$F$30&gt;=$E73),O72*(1+(Input!$D$30)),0)</f>
        <v>0</v>
      </c>
      <c r="P73" s="127"/>
      <c r="Q73" s="104">
        <f t="shared" ca="1" si="26"/>
        <v>0</v>
      </c>
      <c r="R73" s="10"/>
      <c r="S73" s="115">
        <f ca="1">IF(AND(Input!$B$72&gt;=$E73,Input!$F$31&gt;=$E73),S72*(1+(Input!$D$31)),0)</f>
        <v>0</v>
      </c>
      <c r="T73" s="127"/>
      <c r="U73" s="104">
        <f t="shared" ca="1" si="27"/>
        <v>0</v>
      </c>
      <c r="V73" s="10"/>
      <c r="W73" s="115">
        <f ca="1">IF(AND(Input!$B$72&gt;=$E73,Input!$F$32&gt;=$E73),W72*(1+(Input!$D$32)),0)</f>
        <v>0</v>
      </c>
      <c r="X73" s="127"/>
      <c r="Y73" s="104">
        <f t="shared" ca="1" si="28"/>
        <v>0</v>
      </c>
      <c r="Z73" s="10"/>
      <c r="AA73" s="115">
        <f ca="1">IF(AND(Input!$B$72&gt;=$E73,Input!$F$33&gt;=$E73),AA72*(1+(Input!$D$33)),0)</f>
        <v>0</v>
      </c>
      <c r="AB73" s="127"/>
      <c r="AC73" s="104">
        <f t="shared" ca="1" si="29"/>
        <v>0</v>
      </c>
      <c r="AD73" s="10"/>
      <c r="AE73" s="115">
        <f ca="1">IF(AND(Input!$B$72&gt;=$E73,Input!$F$34&gt;=$E73),AE72*(1+(Input!$D$34)),0)</f>
        <v>0</v>
      </c>
      <c r="AF73" s="127"/>
      <c r="AG73" s="104">
        <f t="shared" ca="1" si="30"/>
        <v>0</v>
      </c>
      <c r="AH73" s="10"/>
      <c r="AI73" s="111">
        <f t="shared" ca="1" si="31"/>
        <v>67</v>
      </c>
      <c r="AJ73" s="112">
        <f t="shared" si="32"/>
        <v>68</v>
      </c>
      <c r="AK73" s="113">
        <f t="shared" ca="1" si="33"/>
        <v>67</v>
      </c>
      <c r="AL73" s="114">
        <f t="shared" ca="1" si="34"/>
        <v>67</v>
      </c>
      <c r="AM73" s="10"/>
      <c r="AN73" s="116" t="str">
        <f t="shared" si="39"/>
        <v xml:space="preserve"> </v>
      </c>
      <c r="AO73" s="117">
        <f ca="1">IF(AND(Input!$B$72&gt;=$E73,Input!$F$35&gt;=$E73),AO72*(1+(Input!$D$35)),0)</f>
        <v>0</v>
      </c>
      <c r="AP73" s="127"/>
      <c r="AQ73" s="104">
        <f ca="1">IF(Input!$F$35&gt;=$E73,IF(ISBLANK(AP73),AO73,AP73),0)</f>
        <v>0</v>
      </c>
      <c r="AR73" s="10"/>
      <c r="AS73" s="116" t="str">
        <f t="shared" si="40"/>
        <v xml:space="preserve"> </v>
      </c>
      <c r="AT73" s="117">
        <f ca="1">IF(AND(Input!$B$72&gt;=$E73,Input!$F$36&gt;=$E73),AT72*(1+(Input!$D$36)),0)</f>
        <v>0</v>
      </c>
      <c r="AU73" s="127"/>
      <c r="AV73" s="104">
        <f ca="1">IF(Input!$F$36&gt;=$E73,IF(ISBLANK(AU73),AT73,AU73),0)</f>
        <v>0</v>
      </c>
      <c r="AW73" s="10"/>
      <c r="AX73" s="116" t="str">
        <f t="shared" si="41"/>
        <v xml:space="preserve"> </v>
      </c>
      <c r="AY73" s="117">
        <f ca="1">IF(AND(Input!$B$72&gt;=$E73,Input!$F$37&gt;=$E73),AY72*(1+(Input!$D$37)),0)</f>
        <v>0</v>
      </c>
      <c r="AZ73" s="127"/>
      <c r="BA73" s="104">
        <f ca="1">IF(Input!$F$37&gt;=$E73,IF(ISBLANK(AZ73),AY73,AZ73),0)</f>
        <v>0</v>
      </c>
      <c r="BB73" s="10"/>
      <c r="BC73" s="116" t="str">
        <f t="shared" si="42"/>
        <v xml:space="preserve"> </v>
      </c>
      <c r="BD73" s="117">
        <f ca="1">IF(AND(Input!$B$72&gt;=$E73,Input!$F$38&gt;=$E73),BD72*(1+(Input!$D$38)),0)</f>
        <v>0</v>
      </c>
      <c r="BE73" s="127"/>
      <c r="BF73" s="104">
        <f ca="1">IF(Input!$F$38&gt;=$E73,IF(ISBLANK(BE73),BD73,BE73),0)</f>
        <v>0</v>
      </c>
      <c r="BG73" s="10"/>
      <c r="BH73" s="116" t="str">
        <f t="shared" si="43"/>
        <v xml:space="preserve"> </v>
      </c>
      <c r="BI73" s="117">
        <f ca="1">IF(AND(Input!$B$72&gt;=$E73,Input!$F$39&gt;=$E73),BI72*(1+(Input!$D$39)),0)</f>
        <v>0</v>
      </c>
      <c r="BJ73" s="127"/>
      <c r="BK73" s="104">
        <f ca="1">IF(Input!$F$39&gt;=$E73,IF(ISBLANK(BJ73),BI73,BJ73),0)</f>
        <v>0</v>
      </c>
      <c r="BL73" s="10"/>
      <c r="BM73" s="116" t="str">
        <f t="shared" si="44"/>
        <v xml:space="preserve"> </v>
      </c>
      <c r="BN73" s="117">
        <f ca="1">IF(AND(Input!$B$72&gt;=$E73,Input!$F$40&gt;=$E73),BN72*(1+(Input!$D$40)),0)</f>
        <v>0</v>
      </c>
      <c r="BO73" s="127"/>
      <c r="BP73" s="104">
        <f ca="1">IF(Input!$F$40&gt;=$E73,IF(ISBLANK(BO73),BN73,BO73),0)</f>
        <v>0</v>
      </c>
      <c r="BR73" s="110">
        <f t="shared" ca="1" si="23"/>
        <v>0</v>
      </c>
      <c r="BT73" s="111">
        <f t="shared" ca="1" si="35"/>
        <v>67</v>
      </c>
      <c r="BU73" s="112">
        <f t="shared" si="36"/>
        <v>68</v>
      </c>
      <c r="BV73" s="113">
        <f t="shared" ca="1" si="37"/>
        <v>67</v>
      </c>
      <c r="BW73" s="114">
        <f t="shared" ca="1" si="38"/>
        <v>67</v>
      </c>
    </row>
    <row r="74" spans="2:75" ht="15" customHeight="1">
      <c r="B74" s="111">
        <f ca="1">IF('Income Replacement Calculations'!$CX$8&lt;0,B73+1)</f>
        <v>68</v>
      </c>
      <c r="C74" s="112">
        <f ca="1">IF('Income Replacement Calculations'!$CX$8&lt;0,C73+1)</f>
        <v>69</v>
      </c>
      <c r="D74" s="113">
        <f ca="1">IF('Income Replacement Calculations'!$CX$8&lt;0,D73+1)</f>
        <v>68</v>
      </c>
      <c r="E74" s="114">
        <f ca="1">IF('Income Replacement Calculations'!$CX$8&lt;0,E73+1)</f>
        <v>68</v>
      </c>
      <c r="G74" s="115">
        <f ca="1">IF(AND(Input!$B$72&gt;=$E74,Input!$F$28&gt;=$E74),$G73*(1+(Input!$D$28)),0)</f>
        <v>0</v>
      </c>
      <c r="H74" s="127"/>
      <c r="I74" s="104">
        <f t="shared" ca="1" si="24"/>
        <v>0</v>
      </c>
      <c r="J74" s="105"/>
      <c r="K74" s="115">
        <f ca="1">IF(AND(Input!$B$72&gt;=$E74,Input!$F$29&gt;=$E74),K73*(1+(Input!$D$29)),0)</f>
        <v>0</v>
      </c>
      <c r="L74" s="127"/>
      <c r="M74" s="104">
        <f t="shared" ca="1" si="25"/>
        <v>0</v>
      </c>
      <c r="N74" s="106"/>
      <c r="O74" s="115">
        <f ca="1">IF(AND(Input!$B$72&gt;=$E74,Input!$F$30&gt;=$E74),O73*(1+(Input!$D$30)),0)</f>
        <v>0</v>
      </c>
      <c r="P74" s="127"/>
      <c r="Q74" s="104">
        <f t="shared" ca="1" si="26"/>
        <v>0</v>
      </c>
      <c r="R74" s="10"/>
      <c r="S74" s="115">
        <f ca="1">IF(AND(Input!$B$72&gt;=$E74,Input!$F$31&gt;=$E74),S73*(1+(Input!$D$31)),0)</f>
        <v>0</v>
      </c>
      <c r="T74" s="127"/>
      <c r="U74" s="104">
        <f t="shared" ca="1" si="27"/>
        <v>0</v>
      </c>
      <c r="V74" s="10"/>
      <c r="W74" s="115">
        <f ca="1">IF(AND(Input!$B$72&gt;=$E74,Input!$F$32&gt;=$E74),W73*(1+(Input!$D$32)),0)</f>
        <v>0</v>
      </c>
      <c r="X74" s="127"/>
      <c r="Y74" s="104">
        <f t="shared" ca="1" si="28"/>
        <v>0</v>
      </c>
      <c r="Z74" s="10"/>
      <c r="AA74" s="115">
        <f ca="1">IF(AND(Input!$B$72&gt;=$E74,Input!$F$33&gt;=$E74),AA73*(1+(Input!$D$33)),0)</f>
        <v>0</v>
      </c>
      <c r="AB74" s="127"/>
      <c r="AC74" s="104">
        <f t="shared" ca="1" si="29"/>
        <v>0</v>
      </c>
      <c r="AD74" s="10"/>
      <c r="AE74" s="115">
        <f ca="1">IF(AND(Input!$B$72&gt;=$E74,Input!$F$34&gt;=$E74),AE73*(1+(Input!$D$34)),0)</f>
        <v>0</v>
      </c>
      <c r="AF74" s="127"/>
      <c r="AG74" s="104">
        <f t="shared" ca="1" si="30"/>
        <v>0</v>
      </c>
      <c r="AH74" s="10"/>
      <c r="AI74" s="111">
        <f t="shared" ca="1" si="31"/>
        <v>68</v>
      </c>
      <c r="AJ74" s="112">
        <f t="shared" si="32"/>
        <v>69</v>
      </c>
      <c r="AK74" s="113">
        <f t="shared" ca="1" si="33"/>
        <v>68</v>
      </c>
      <c r="AL74" s="114">
        <f t="shared" ca="1" si="34"/>
        <v>68</v>
      </c>
      <c r="AM74" s="10"/>
      <c r="AN74" s="116" t="str">
        <f t="shared" si="39"/>
        <v xml:space="preserve"> </v>
      </c>
      <c r="AO74" s="117">
        <f ca="1">IF(AND(Input!$B$72&gt;=$E74,Input!$F$35&gt;=$E74),AO73*(1+(Input!$D$35)),0)</f>
        <v>0</v>
      </c>
      <c r="AP74" s="127"/>
      <c r="AQ74" s="104">
        <f ca="1">IF(Input!$F$35&gt;=$E74,IF(ISBLANK(AP74),AO74,AP74),0)</f>
        <v>0</v>
      </c>
      <c r="AR74" s="10"/>
      <c r="AS74" s="116" t="str">
        <f t="shared" si="40"/>
        <v xml:space="preserve"> </v>
      </c>
      <c r="AT74" s="117">
        <f ca="1">IF(AND(Input!$B$72&gt;=$E74,Input!$F$36&gt;=$E74),AT73*(1+(Input!$D$36)),0)</f>
        <v>0</v>
      </c>
      <c r="AU74" s="127"/>
      <c r="AV74" s="104">
        <f ca="1">IF(Input!$F$36&gt;=$E74,IF(ISBLANK(AU74),AT74,AU74),0)</f>
        <v>0</v>
      </c>
      <c r="AW74" s="10"/>
      <c r="AX74" s="116" t="str">
        <f t="shared" si="41"/>
        <v xml:space="preserve"> </v>
      </c>
      <c r="AY74" s="117">
        <f ca="1">IF(AND(Input!$B$72&gt;=$E74,Input!$F$37&gt;=$E74),AY73*(1+(Input!$D$37)),0)</f>
        <v>0</v>
      </c>
      <c r="AZ74" s="127"/>
      <c r="BA74" s="104">
        <f ca="1">IF(Input!$F$37&gt;=$E74,IF(ISBLANK(AZ74),AY74,AZ74),0)</f>
        <v>0</v>
      </c>
      <c r="BB74" s="10"/>
      <c r="BC74" s="116" t="str">
        <f t="shared" si="42"/>
        <v xml:space="preserve"> </v>
      </c>
      <c r="BD74" s="117">
        <f ca="1">IF(AND(Input!$B$72&gt;=$E74,Input!$F$38&gt;=$E74),BD73*(1+(Input!$D$38)),0)</f>
        <v>0</v>
      </c>
      <c r="BE74" s="127"/>
      <c r="BF74" s="104">
        <f ca="1">IF(Input!$F$38&gt;=$E74,IF(ISBLANK(BE74),BD74,BE74),0)</f>
        <v>0</v>
      </c>
      <c r="BG74" s="10"/>
      <c r="BH74" s="116" t="str">
        <f t="shared" si="43"/>
        <v xml:space="preserve"> </v>
      </c>
      <c r="BI74" s="117">
        <f ca="1">IF(AND(Input!$B$72&gt;=$E74,Input!$F$39&gt;=$E74),BI73*(1+(Input!$D$39)),0)</f>
        <v>0</v>
      </c>
      <c r="BJ74" s="127"/>
      <c r="BK74" s="104">
        <f ca="1">IF(Input!$F$39&gt;=$E74,IF(ISBLANK(BJ74),BI74,BJ74),0)</f>
        <v>0</v>
      </c>
      <c r="BL74" s="10"/>
      <c r="BM74" s="116" t="str">
        <f t="shared" si="44"/>
        <v xml:space="preserve"> </v>
      </c>
      <c r="BN74" s="117">
        <f ca="1">IF(AND(Input!$B$72&gt;=$E74,Input!$F$40&gt;=$E74),BN73*(1+(Input!$D$40)),0)</f>
        <v>0</v>
      </c>
      <c r="BO74" s="127"/>
      <c r="BP74" s="104">
        <f ca="1">IF(Input!$F$40&gt;=$E74,IF(ISBLANK(BO74),BN74,BO74),0)</f>
        <v>0</v>
      </c>
      <c r="BR74" s="110">
        <f t="shared" ca="1" si="23"/>
        <v>0</v>
      </c>
      <c r="BT74" s="111">
        <f t="shared" ca="1" si="35"/>
        <v>68</v>
      </c>
      <c r="BU74" s="112">
        <f t="shared" si="36"/>
        <v>69</v>
      </c>
      <c r="BV74" s="113">
        <f t="shared" ca="1" si="37"/>
        <v>68</v>
      </c>
      <c r="BW74" s="114">
        <f t="shared" ca="1" si="38"/>
        <v>68</v>
      </c>
    </row>
    <row r="75" spans="2:75" ht="15" customHeight="1">
      <c r="B75" s="111">
        <f ca="1">IF('Income Replacement Calculations'!$CX$8&lt;0,B74+1)</f>
        <v>69</v>
      </c>
      <c r="C75" s="112">
        <f ca="1">IF('Income Replacement Calculations'!$CX$8&lt;0,C74+1)</f>
        <v>70</v>
      </c>
      <c r="D75" s="113">
        <f ca="1">IF('Income Replacement Calculations'!$CX$8&lt;0,D74+1)</f>
        <v>69</v>
      </c>
      <c r="E75" s="114">
        <f ca="1">IF('Income Replacement Calculations'!$CX$8&lt;0,E74+1)</f>
        <v>69</v>
      </c>
      <c r="G75" s="115">
        <f ca="1">IF(AND(Input!$B$72&gt;=$E75,Input!$F$28&gt;=$E75),$G74*(1+(Input!$D$28)),0)</f>
        <v>0</v>
      </c>
      <c r="H75" s="127"/>
      <c r="I75" s="104">
        <f t="shared" ca="1" si="24"/>
        <v>0</v>
      </c>
      <c r="J75" s="105"/>
      <c r="K75" s="115">
        <f ca="1">IF(AND(Input!$B$72&gt;=$E75,Input!$F$29&gt;=$E75),K74*(1+(Input!$D$29)),0)</f>
        <v>0</v>
      </c>
      <c r="L75" s="127"/>
      <c r="M75" s="104">
        <f t="shared" ca="1" si="25"/>
        <v>0</v>
      </c>
      <c r="N75" s="106"/>
      <c r="O75" s="115">
        <f ca="1">IF(AND(Input!$B$72&gt;=$E75,Input!$F$30&gt;=$E75),O74*(1+(Input!$D$30)),0)</f>
        <v>0</v>
      </c>
      <c r="P75" s="127"/>
      <c r="Q75" s="104">
        <f t="shared" ca="1" si="26"/>
        <v>0</v>
      </c>
      <c r="R75" s="10"/>
      <c r="S75" s="115">
        <f ca="1">IF(AND(Input!$B$72&gt;=$E75,Input!$F$31&gt;=$E75),S74*(1+(Input!$D$31)),0)</f>
        <v>0</v>
      </c>
      <c r="T75" s="127"/>
      <c r="U75" s="104">
        <f t="shared" ca="1" si="27"/>
        <v>0</v>
      </c>
      <c r="V75" s="10"/>
      <c r="W75" s="115">
        <f ca="1">IF(AND(Input!$B$72&gt;=$E75,Input!$F$32&gt;=$E75),W74*(1+(Input!$D$32)),0)</f>
        <v>0</v>
      </c>
      <c r="X75" s="127"/>
      <c r="Y75" s="104">
        <f t="shared" ca="1" si="28"/>
        <v>0</v>
      </c>
      <c r="Z75" s="10"/>
      <c r="AA75" s="115">
        <f ca="1">IF(AND(Input!$B$72&gt;=$E75,Input!$F$33&gt;=$E75),AA74*(1+(Input!$D$33)),0)</f>
        <v>0</v>
      </c>
      <c r="AB75" s="127"/>
      <c r="AC75" s="104">
        <f t="shared" ca="1" si="29"/>
        <v>0</v>
      </c>
      <c r="AD75" s="10"/>
      <c r="AE75" s="115">
        <f ca="1">IF(AND(Input!$B$72&gt;=$E75,Input!$F$34&gt;=$E75),AE74*(1+(Input!$D$34)),0)</f>
        <v>0</v>
      </c>
      <c r="AF75" s="127"/>
      <c r="AG75" s="104">
        <f t="shared" ca="1" si="30"/>
        <v>0</v>
      </c>
      <c r="AH75" s="10"/>
      <c r="AI75" s="111">
        <f t="shared" ca="1" si="31"/>
        <v>69</v>
      </c>
      <c r="AJ75" s="112">
        <f t="shared" si="32"/>
        <v>70</v>
      </c>
      <c r="AK75" s="113">
        <f t="shared" ca="1" si="33"/>
        <v>69</v>
      </c>
      <c r="AL75" s="114">
        <f t="shared" ca="1" si="34"/>
        <v>69</v>
      </c>
      <c r="AM75" s="10"/>
      <c r="AN75" s="116" t="str">
        <f t="shared" si="39"/>
        <v xml:space="preserve"> </v>
      </c>
      <c r="AO75" s="117">
        <f ca="1">IF(AND(Input!$B$72&gt;=$E75,Input!$F$35&gt;=$E75),AO74*(1+(Input!$D$35)),0)</f>
        <v>0</v>
      </c>
      <c r="AP75" s="127"/>
      <c r="AQ75" s="104">
        <f ca="1">IF(Input!$F$35&gt;=$E75,IF(ISBLANK(AP75),AO75,AP75),0)</f>
        <v>0</v>
      </c>
      <c r="AR75" s="10"/>
      <c r="AS75" s="116" t="str">
        <f t="shared" si="40"/>
        <v xml:space="preserve"> </v>
      </c>
      <c r="AT75" s="117">
        <f ca="1">IF(AND(Input!$B$72&gt;=$E75,Input!$F$36&gt;=$E75),AT74*(1+(Input!$D$36)),0)</f>
        <v>0</v>
      </c>
      <c r="AU75" s="127"/>
      <c r="AV75" s="104">
        <f ca="1">IF(Input!$F$36&gt;=$E75,IF(ISBLANK(AU75),AT75,AU75),0)</f>
        <v>0</v>
      </c>
      <c r="AW75" s="10"/>
      <c r="AX75" s="116" t="str">
        <f t="shared" si="41"/>
        <v xml:space="preserve"> </v>
      </c>
      <c r="AY75" s="117">
        <f ca="1">IF(AND(Input!$B$72&gt;=$E75,Input!$F$37&gt;=$E75),AY74*(1+(Input!$D$37)),0)</f>
        <v>0</v>
      </c>
      <c r="AZ75" s="127"/>
      <c r="BA75" s="104">
        <f ca="1">IF(Input!$F$37&gt;=$E75,IF(ISBLANK(AZ75),AY75,AZ75),0)</f>
        <v>0</v>
      </c>
      <c r="BB75" s="10"/>
      <c r="BC75" s="116" t="str">
        <f t="shared" si="42"/>
        <v xml:space="preserve"> </v>
      </c>
      <c r="BD75" s="117">
        <f ca="1">IF(AND(Input!$B$72&gt;=$E75,Input!$F$38&gt;=$E75),BD74*(1+(Input!$D$38)),0)</f>
        <v>0</v>
      </c>
      <c r="BE75" s="127"/>
      <c r="BF75" s="104">
        <f ca="1">IF(Input!$F$38&gt;=$E75,IF(ISBLANK(BE75),BD75,BE75),0)</f>
        <v>0</v>
      </c>
      <c r="BG75" s="10"/>
      <c r="BH75" s="116" t="str">
        <f t="shared" si="43"/>
        <v xml:space="preserve"> </v>
      </c>
      <c r="BI75" s="117">
        <f ca="1">IF(AND(Input!$B$72&gt;=$E75,Input!$F$39&gt;=$E75),BI74*(1+(Input!$D$39)),0)</f>
        <v>0</v>
      </c>
      <c r="BJ75" s="127"/>
      <c r="BK75" s="104">
        <f ca="1">IF(Input!$F$39&gt;=$E75,IF(ISBLANK(BJ75),BI75,BJ75),0)</f>
        <v>0</v>
      </c>
      <c r="BL75" s="10"/>
      <c r="BM75" s="116" t="str">
        <f t="shared" si="44"/>
        <v xml:space="preserve"> </v>
      </c>
      <c r="BN75" s="117">
        <f ca="1">IF(AND(Input!$B$72&gt;=$E75,Input!$F$40&gt;=$E75),BN74*(1+(Input!$D$40)),0)</f>
        <v>0</v>
      </c>
      <c r="BO75" s="127"/>
      <c r="BP75" s="104">
        <f ca="1">IF(Input!$F$40&gt;=$E75,IF(ISBLANK(BO75),BN75,BO75),0)</f>
        <v>0</v>
      </c>
      <c r="BR75" s="110">
        <f t="shared" ca="1" si="23"/>
        <v>0</v>
      </c>
      <c r="BT75" s="111">
        <f t="shared" ca="1" si="35"/>
        <v>69</v>
      </c>
      <c r="BU75" s="112">
        <f t="shared" si="36"/>
        <v>70</v>
      </c>
      <c r="BV75" s="113">
        <f t="shared" ca="1" si="37"/>
        <v>69</v>
      </c>
      <c r="BW75" s="114">
        <f t="shared" ca="1" si="38"/>
        <v>69</v>
      </c>
    </row>
    <row r="76" spans="2:75" ht="15" customHeight="1">
      <c r="B76" s="111">
        <f ca="1">IF('Income Replacement Calculations'!$CX$8&lt;0,B75+1)</f>
        <v>70</v>
      </c>
      <c r="C76" s="112">
        <f ca="1">IF('Income Replacement Calculations'!$CX$8&lt;0,C75+1)</f>
        <v>71</v>
      </c>
      <c r="D76" s="113">
        <f ca="1">IF('Income Replacement Calculations'!$CX$8&lt;0,D75+1)</f>
        <v>70</v>
      </c>
      <c r="E76" s="114">
        <f ca="1">IF('Income Replacement Calculations'!$CX$8&lt;0,E75+1)</f>
        <v>70</v>
      </c>
      <c r="G76" s="115">
        <f ca="1">IF(AND(Input!$B$72&gt;=$E76,Input!$F$28&gt;=$E76),$G75*(1+(Input!$D$28)),0)</f>
        <v>0</v>
      </c>
      <c r="H76" s="127"/>
      <c r="I76" s="104">
        <f t="shared" ca="1" si="24"/>
        <v>0</v>
      </c>
      <c r="J76" s="105"/>
      <c r="K76" s="115">
        <f ca="1">IF(AND(Input!$B$72&gt;=$E76,Input!$F$29&gt;=$E76),K75*(1+(Input!$D$29)),0)</f>
        <v>0</v>
      </c>
      <c r="L76" s="127"/>
      <c r="M76" s="104">
        <f t="shared" ca="1" si="25"/>
        <v>0</v>
      </c>
      <c r="N76" s="106"/>
      <c r="O76" s="115">
        <f ca="1">IF(AND(Input!$B$72&gt;=$E76,Input!$F$30&gt;=$E76),O75*(1+(Input!$D$30)),0)</f>
        <v>0</v>
      </c>
      <c r="P76" s="127"/>
      <c r="Q76" s="104">
        <f t="shared" ca="1" si="26"/>
        <v>0</v>
      </c>
      <c r="R76" s="10"/>
      <c r="S76" s="115">
        <f ca="1">IF(AND(Input!$B$72&gt;=$E76,Input!$F$31&gt;=$E76),S75*(1+(Input!$D$31)),0)</f>
        <v>0</v>
      </c>
      <c r="T76" s="127"/>
      <c r="U76" s="104">
        <f t="shared" ca="1" si="27"/>
        <v>0</v>
      </c>
      <c r="V76" s="10"/>
      <c r="W76" s="115">
        <f ca="1">IF(AND(Input!$B$72&gt;=$E76,Input!$F$32&gt;=$E76),W75*(1+(Input!$D$32)),0)</f>
        <v>0</v>
      </c>
      <c r="X76" s="127"/>
      <c r="Y76" s="104">
        <f t="shared" ca="1" si="28"/>
        <v>0</v>
      </c>
      <c r="Z76" s="10"/>
      <c r="AA76" s="115">
        <f ca="1">IF(AND(Input!$B$72&gt;=$E76,Input!$F$33&gt;=$E76),AA75*(1+(Input!$D$33)),0)</f>
        <v>0</v>
      </c>
      <c r="AB76" s="127"/>
      <c r="AC76" s="104">
        <f t="shared" ca="1" si="29"/>
        <v>0</v>
      </c>
      <c r="AD76" s="10"/>
      <c r="AE76" s="115">
        <f ca="1">IF(AND(Input!$B$72&gt;=$E76,Input!$F$34&gt;=$E76),AE75*(1+(Input!$D$34)),0)</f>
        <v>0</v>
      </c>
      <c r="AF76" s="127"/>
      <c r="AG76" s="104">
        <f t="shared" ca="1" si="30"/>
        <v>0</v>
      </c>
      <c r="AH76" s="10"/>
      <c r="AI76" s="111">
        <f t="shared" ca="1" si="31"/>
        <v>70</v>
      </c>
      <c r="AJ76" s="112">
        <f t="shared" si="32"/>
        <v>71</v>
      </c>
      <c r="AK76" s="113">
        <f t="shared" ca="1" si="33"/>
        <v>70</v>
      </c>
      <c r="AL76" s="114">
        <f t="shared" ca="1" si="34"/>
        <v>70</v>
      </c>
      <c r="AM76" s="10"/>
      <c r="AN76" s="116" t="str">
        <f t="shared" si="39"/>
        <v xml:space="preserve"> </v>
      </c>
      <c r="AO76" s="117">
        <f ca="1">IF(AND(Input!$B$72&gt;=$E76,Input!$F$35&gt;=$E76),AO75*(1+(Input!$D$35)),0)</f>
        <v>0</v>
      </c>
      <c r="AP76" s="127"/>
      <c r="AQ76" s="104">
        <f ca="1">IF(Input!$F$35&gt;=$E76,IF(ISBLANK(AP76),AO76,AP76),0)</f>
        <v>0</v>
      </c>
      <c r="AR76" s="10"/>
      <c r="AS76" s="116" t="str">
        <f t="shared" si="40"/>
        <v xml:space="preserve"> </v>
      </c>
      <c r="AT76" s="117">
        <f ca="1">IF(AND(Input!$B$72&gt;=$E76,Input!$F$36&gt;=$E76),AT75*(1+(Input!$D$36)),0)</f>
        <v>0</v>
      </c>
      <c r="AU76" s="127"/>
      <c r="AV76" s="104">
        <f ca="1">IF(Input!$F$36&gt;=$E76,IF(ISBLANK(AU76),AT76,AU76),0)</f>
        <v>0</v>
      </c>
      <c r="AW76" s="10"/>
      <c r="AX76" s="116" t="str">
        <f t="shared" si="41"/>
        <v xml:space="preserve"> </v>
      </c>
      <c r="AY76" s="117">
        <f ca="1">IF(AND(Input!$B$72&gt;=$E76,Input!$F$37&gt;=$E76),AY75*(1+(Input!$D$37)),0)</f>
        <v>0</v>
      </c>
      <c r="AZ76" s="127"/>
      <c r="BA76" s="104">
        <f ca="1">IF(Input!$F$37&gt;=$E76,IF(ISBLANK(AZ76),AY76,AZ76),0)</f>
        <v>0</v>
      </c>
      <c r="BB76" s="10"/>
      <c r="BC76" s="116" t="str">
        <f t="shared" si="42"/>
        <v xml:space="preserve"> </v>
      </c>
      <c r="BD76" s="117">
        <f ca="1">IF(AND(Input!$B$72&gt;=$E76,Input!$F$38&gt;=$E76),BD75*(1+(Input!$D$38)),0)</f>
        <v>0</v>
      </c>
      <c r="BE76" s="127"/>
      <c r="BF76" s="104">
        <f ca="1">IF(Input!$F$38&gt;=$E76,IF(ISBLANK(BE76),BD76,BE76),0)</f>
        <v>0</v>
      </c>
      <c r="BG76" s="10"/>
      <c r="BH76" s="116" t="str">
        <f t="shared" si="43"/>
        <v xml:space="preserve"> </v>
      </c>
      <c r="BI76" s="117">
        <f ca="1">IF(AND(Input!$B$72&gt;=$E76,Input!$F$39&gt;=$E76),BI75*(1+(Input!$D$39)),0)</f>
        <v>0</v>
      </c>
      <c r="BJ76" s="127"/>
      <c r="BK76" s="104">
        <f ca="1">IF(Input!$F$39&gt;=$E76,IF(ISBLANK(BJ76),BI76,BJ76),0)</f>
        <v>0</v>
      </c>
      <c r="BL76" s="10"/>
      <c r="BM76" s="116" t="str">
        <f t="shared" si="44"/>
        <v xml:space="preserve"> </v>
      </c>
      <c r="BN76" s="117">
        <f ca="1">IF(AND(Input!$B$72&gt;=$E76,Input!$F$40&gt;=$E76),BN75*(1+(Input!$D$40)),0)</f>
        <v>0</v>
      </c>
      <c r="BO76" s="127"/>
      <c r="BP76" s="104">
        <f ca="1">IF(Input!$F$40&gt;=$E76,IF(ISBLANK(BO76),BN76,BO76),0)</f>
        <v>0</v>
      </c>
      <c r="BR76" s="110">
        <f t="shared" ca="1" si="23"/>
        <v>0</v>
      </c>
      <c r="BT76" s="111">
        <f t="shared" ca="1" si="35"/>
        <v>70</v>
      </c>
      <c r="BU76" s="112">
        <f t="shared" si="36"/>
        <v>71</v>
      </c>
      <c r="BV76" s="113">
        <f t="shared" ca="1" si="37"/>
        <v>70</v>
      </c>
      <c r="BW76" s="114">
        <f t="shared" ca="1" si="38"/>
        <v>70</v>
      </c>
    </row>
    <row r="77" spans="2:75" ht="15" customHeight="1">
      <c r="B77" s="111">
        <f ca="1">IF('Income Replacement Calculations'!$CX$8&lt;0,B76+1)</f>
        <v>71</v>
      </c>
      <c r="C77" s="112">
        <f ca="1">IF('Income Replacement Calculations'!$CX$8&lt;0,C76+1)</f>
        <v>72</v>
      </c>
      <c r="D77" s="113">
        <f ca="1">IF('Income Replacement Calculations'!$CX$8&lt;0,D76+1)</f>
        <v>71</v>
      </c>
      <c r="E77" s="114">
        <f ca="1">IF('Income Replacement Calculations'!$CX$8&lt;0,E76+1)</f>
        <v>71</v>
      </c>
      <c r="G77" s="115">
        <f ca="1">IF(AND(Input!$B$72&gt;=$E77,Input!$F$28&gt;=$E77),$G76*(1+(Input!$D$28)),0)</f>
        <v>0</v>
      </c>
      <c r="H77" s="127"/>
      <c r="I77" s="104">
        <f t="shared" ca="1" si="24"/>
        <v>0</v>
      </c>
      <c r="J77" s="105"/>
      <c r="K77" s="115">
        <f ca="1">IF(AND(Input!$B$72&gt;=$E77,Input!$F$29&gt;=$E77),K76*(1+(Input!$D$29)),0)</f>
        <v>0</v>
      </c>
      <c r="L77" s="127"/>
      <c r="M77" s="104">
        <f t="shared" ca="1" si="25"/>
        <v>0</v>
      </c>
      <c r="N77" s="106"/>
      <c r="O77" s="115">
        <f ca="1">IF(AND(Input!$B$72&gt;=$E77,Input!$F$30&gt;=$E77),O76*(1+(Input!$D$30)),0)</f>
        <v>0</v>
      </c>
      <c r="P77" s="127"/>
      <c r="Q77" s="104">
        <f t="shared" ca="1" si="26"/>
        <v>0</v>
      </c>
      <c r="R77" s="10"/>
      <c r="S77" s="115">
        <f ca="1">IF(AND(Input!$B$72&gt;=$E77,Input!$F$31&gt;=$E77),S76*(1+(Input!$D$31)),0)</f>
        <v>0</v>
      </c>
      <c r="T77" s="127"/>
      <c r="U77" s="104">
        <f t="shared" ca="1" si="27"/>
        <v>0</v>
      </c>
      <c r="V77" s="10"/>
      <c r="W77" s="115">
        <f ca="1">IF(AND(Input!$B$72&gt;=$E77,Input!$F$32&gt;=$E77),W76*(1+(Input!$D$32)),0)</f>
        <v>0</v>
      </c>
      <c r="X77" s="127"/>
      <c r="Y77" s="104">
        <f t="shared" ca="1" si="28"/>
        <v>0</v>
      </c>
      <c r="Z77" s="10"/>
      <c r="AA77" s="115">
        <f ca="1">IF(AND(Input!$B$72&gt;=$E77,Input!$F$33&gt;=$E77),AA76*(1+(Input!$D$33)),0)</f>
        <v>0</v>
      </c>
      <c r="AB77" s="127"/>
      <c r="AC77" s="104">
        <f t="shared" ca="1" si="29"/>
        <v>0</v>
      </c>
      <c r="AD77" s="10"/>
      <c r="AE77" s="115">
        <f ca="1">IF(AND(Input!$B$72&gt;=$E77,Input!$F$34&gt;=$E77),AE76*(1+(Input!$D$34)),0)</f>
        <v>0</v>
      </c>
      <c r="AF77" s="127"/>
      <c r="AG77" s="104">
        <f t="shared" ca="1" si="30"/>
        <v>0</v>
      </c>
      <c r="AH77" s="10"/>
      <c r="AI77" s="111">
        <f t="shared" ca="1" si="31"/>
        <v>71</v>
      </c>
      <c r="AJ77" s="112">
        <f t="shared" si="32"/>
        <v>72</v>
      </c>
      <c r="AK77" s="113">
        <f t="shared" ca="1" si="33"/>
        <v>71</v>
      </c>
      <c r="AL77" s="114">
        <f t="shared" ca="1" si="34"/>
        <v>71</v>
      </c>
      <c r="AM77" s="10"/>
      <c r="AN77" s="116" t="str">
        <f t="shared" si="39"/>
        <v xml:space="preserve"> </v>
      </c>
      <c r="AO77" s="117">
        <f ca="1">IF(AND(Input!$B$72&gt;=$E77,Input!$F$35&gt;=$E77),AO76*(1+(Input!$D$35)),0)</f>
        <v>0</v>
      </c>
      <c r="AP77" s="127"/>
      <c r="AQ77" s="104">
        <f ca="1">IF(Input!$F$35&gt;=$E77,IF(ISBLANK(AP77),AO77,AP77),0)</f>
        <v>0</v>
      </c>
      <c r="AR77" s="10"/>
      <c r="AS77" s="116" t="str">
        <f t="shared" si="40"/>
        <v xml:space="preserve"> </v>
      </c>
      <c r="AT77" s="117">
        <f ca="1">IF(AND(Input!$B$72&gt;=$E77,Input!$F$36&gt;=$E77),AT76*(1+(Input!$D$36)),0)</f>
        <v>0</v>
      </c>
      <c r="AU77" s="127"/>
      <c r="AV77" s="104">
        <f ca="1">IF(Input!$F$36&gt;=$E77,IF(ISBLANK(AU77),AT77,AU77),0)</f>
        <v>0</v>
      </c>
      <c r="AW77" s="10"/>
      <c r="AX77" s="116" t="str">
        <f t="shared" si="41"/>
        <v xml:space="preserve"> </v>
      </c>
      <c r="AY77" s="117">
        <f ca="1">IF(AND(Input!$B$72&gt;=$E77,Input!$F$37&gt;=$E77),AY76*(1+(Input!$D$37)),0)</f>
        <v>0</v>
      </c>
      <c r="AZ77" s="127"/>
      <c r="BA77" s="104">
        <f ca="1">IF(Input!$F$37&gt;=$E77,IF(ISBLANK(AZ77),AY77,AZ77),0)</f>
        <v>0</v>
      </c>
      <c r="BB77" s="10"/>
      <c r="BC77" s="116" t="str">
        <f t="shared" si="42"/>
        <v xml:space="preserve"> </v>
      </c>
      <c r="BD77" s="117">
        <f ca="1">IF(AND(Input!$B$72&gt;=$E77,Input!$F$38&gt;=$E77),BD76*(1+(Input!$D$38)),0)</f>
        <v>0</v>
      </c>
      <c r="BE77" s="127"/>
      <c r="BF77" s="104">
        <f ca="1">IF(Input!$F$38&gt;=$E77,IF(ISBLANK(BE77),BD77,BE77),0)</f>
        <v>0</v>
      </c>
      <c r="BG77" s="10"/>
      <c r="BH77" s="116" t="str">
        <f t="shared" si="43"/>
        <v xml:space="preserve"> </v>
      </c>
      <c r="BI77" s="117">
        <f ca="1">IF(AND(Input!$B$72&gt;=$E77,Input!$F$39&gt;=$E77),BI76*(1+(Input!$D$39)),0)</f>
        <v>0</v>
      </c>
      <c r="BJ77" s="127"/>
      <c r="BK77" s="104">
        <f ca="1">IF(Input!$F$39&gt;=$E77,IF(ISBLANK(BJ77),BI77,BJ77),0)</f>
        <v>0</v>
      </c>
      <c r="BL77" s="10"/>
      <c r="BM77" s="116" t="str">
        <f t="shared" si="44"/>
        <v xml:space="preserve"> </v>
      </c>
      <c r="BN77" s="117">
        <f ca="1">IF(AND(Input!$B$72&gt;=$E77,Input!$F$40&gt;=$E77),BN76*(1+(Input!$D$40)),0)</f>
        <v>0</v>
      </c>
      <c r="BO77" s="127"/>
      <c r="BP77" s="104">
        <f ca="1">IF(Input!$F$40&gt;=$E77,IF(ISBLANK(BO77),BN77,BO77),0)</f>
        <v>0</v>
      </c>
      <c r="BR77" s="110">
        <f t="shared" ca="1" si="23"/>
        <v>0</v>
      </c>
      <c r="BT77" s="111">
        <f t="shared" ca="1" si="35"/>
        <v>71</v>
      </c>
      <c r="BU77" s="112">
        <f t="shared" si="36"/>
        <v>72</v>
      </c>
      <c r="BV77" s="113">
        <f t="shared" ca="1" si="37"/>
        <v>71</v>
      </c>
      <c r="BW77" s="114">
        <f t="shared" ca="1" si="38"/>
        <v>71</v>
      </c>
    </row>
    <row r="78" spans="2:75" ht="15" customHeight="1">
      <c r="B78" s="111">
        <f ca="1">IF('Income Replacement Calculations'!$CX$8&lt;0,B77+1)</f>
        <v>72</v>
      </c>
      <c r="C78" s="112">
        <f ca="1">IF('Income Replacement Calculations'!$CX$8&lt;0,C77+1)</f>
        <v>73</v>
      </c>
      <c r="D78" s="113">
        <f ca="1">IF('Income Replacement Calculations'!$CX$8&lt;0,D77+1)</f>
        <v>72</v>
      </c>
      <c r="E78" s="114">
        <f ca="1">IF('Income Replacement Calculations'!$CX$8&lt;0,E77+1)</f>
        <v>72</v>
      </c>
      <c r="G78" s="115">
        <f ca="1">IF(AND(Input!$B$72&gt;=$E78,Input!$F$28&gt;=$E78),$G77*(1+(Input!$D$28)),0)</f>
        <v>0</v>
      </c>
      <c r="H78" s="127"/>
      <c r="I78" s="104">
        <f t="shared" ca="1" si="24"/>
        <v>0</v>
      </c>
      <c r="J78" s="105"/>
      <c r="K78" s="115">
        <f ca="1">IF(AND(Input!$B$72&gt;=$E78,Input!$F$29&gt;=$E78),K77*(1+(Input!$D$29)),0)</f>
        <v>0</v>
      </c>
      <c r="L78" s="127"/>
      <c r="M78" s="104">
        <f t="shared" ca="1" si="25"/>
        <v>0</v>
      </c>
      <c r="N78" s="106"/>
      <c r="O78" s="115">
        <f ca="1">IF(AND(Input!$B$72&gt;=$E78,Input!$F$30&gt;=$E78),O77*(1+(Input!$D$30)),0)</f>
        <v>0</v>
      </c>
      <c r="P78" s="127"/>
      <c r="Q78" s="104">
        <f t="shared" ca="1" si="26"/>
        <v>0</v>
      </c>
      <c r="R78" s="10"/>
      <c r="S78" s="115">
        <f ca="1">IF(AND(Input!$B$72&gt;=$E78,Input!$F$31&gt;=$E78),S77*(1+(Input!$D$31)),0)</f>
        <v>0</v>
      </c>
      <c r="T78" s="127"/>
      <c r="U78" s="104">
        <f t="shared" ca="1" si="27"/>
        <v>0</v>
      </c>
      <c r="V78" s="10"/>
      <c r="W78" s="115">
        <f ca="1">IF(AND(Input!$B$72&gt;=$E78,Input!$F$32&gt;=$E78),W77*(1+(Input!$D$32)),0)</f>
        <v>0</v>
      </c>
      <c r="X78" s="127"/>
      <c r="Y78" s="104">
        <f t="shared" ca="1" si="28"/>
        <v>0</v>
      </c>
      <c r="Z78" s="10"/>
      <c r="AA78" s="115">
        <f ca="1">IF(AND(Input!$B$72&gt;=$E78,Input!$F$33&gt;=$E78),AA77*(1+(Input!$D$33)),0)</f>
        <v>0</v>
      </c>
      <c r="AB78" s="127"/>
      <c r="AC78" s="104">
        <f t="shared" ca="1" si="29"/>
        <v>0</v>
      </c>
      <c r="AD78" s="10"/>
      <c r="AE78" s="115">
        <f ca="1">IF(AND(Input!$B$72&gt;=$E78,Input!$F$34&gt;=$E78),AE77*(1+(Input!$D$34)),0)</f>
        <v>0</v>
      </c>
      <c r="AF78" s="127"/>
      <c r="AG78" s="104">
        <f t="shared" ca="1" si="30"/>
        <v>0</v>
      </c>
      <c r="AH78" s="10"/>
      <c r="AI78" s="111">
        <f t="shared" ca="1" si="31"/>
        <v>72</v>
      </c>
      <c r="AJ78" s="112">
        <f t="shared" si="32"/>
        <v>73</v>
      </c>
      <c r="AK78" s="113">
        <f t="shared" ca="1" si="33"/>
        <v>72</v>
      </c>
      <c r="AL78" s="114">
        <f t="shared" ca="1" si="34"/>
        <v>72</v>
      </c>
      <c r="AM78" s="10"/>
      <c r="AN78" s="116" t="str">
        <f t="shared" si="39"/>
        <v xml:space="preserve"> </v>
      </c>
      <c r="AO78" s="117">
        <f ca="1">IF(AND(Input!$B$72&gt;=$E78,Input!$F$35&gt;=$E78),AO77*(1+(Input!$D$35)),0)</f>
        <v>0</v>
      </c>
      <c r="AP78" s="127"/>
      <c r="AQ78" s="104">
        <f ca="1">IF(Input!$F$35&gt;=$E78,IF(ISBLANK(AP78),AO78,AP78),0)</f>
        <v>0</v>
      </c>
      <c r="AR78" s="10"/>
      <c r="AS78" s="116" t="str">
        <f t="shared" si="40"/>
        <v xml:space="preserve"> </v>
      </c>
      <c r="AT78" s="117">
        <f ca="1">IF(AND(Input!$B$72&gt;=$E78,Input!$F$36&gt;=$E78),AT77*(1+(Input!$D$36)),0)</f>
        <v>0</v>
      </c>
      <c r="AU78" s="127"/>
      <c r="AV78" s="104">
        <f ca="1">IF(Input!$F$36&gt;=$E78,IF(ISBLANK(AU78),AT78,AU78),0)</f>
        <v>0</v>
      </c>
      <c r="AW78" s="10"/>
      <c r="AX78" s="116" t="str">
        <f t="shared" si="41"/>
        <v xml:space="preserve"> </v>
      </c>
      <c r="AY78" s="117">
        <f ca="1">IF(AND(Input!$B$72&gt;=$E78,Input!$F$37&gt;=$E78),AY77*(1+(Input!$D$37)),0)</f>
        <v>0</v>
      </c>
      <c r="AZ78" s="127"/>
      <c r="BA78" s="104">
        <f ca="1">IF(Input!$F$37&gt;=$E78,IF(ISBLANK(AZ78),AY78,AZ78),0)</f>
        <v>0</v>
      </c>
      <c r="BB78" s="10"/>
      <c r="BC78" s="116" t="str">
        <f t="shared" si="42"/>
        <v xml:space="preserve"> </v>
      </c>
      <c r="BD78" s="117">
        <f ca="1">IF(AND(Input!$B$72&gt;=$E78,Input!$F$38&gt;=$E78),BD77*(1+(Input!$D$38)),0)</f>
        <v>0</v>
      </c>
      <c r="BE78" s="127"/>
      <c r="BF78" s="104">
        <f ca="1">IF(Input!$F$38&gt;=$E78,IF(ISBLANK(BE78),BD78,BE78),0)</f>
        <v>0</v>
      </c>
      <c r="BG78" s="10"/>
      <c r="BH78" s="116" t="str">
        <f t="shared" si="43"/>
        <v xml:space="preserve"> </v>
      </c>
      <c r="BI78" s="117">
        <f ca="1">IF(AND(Input!$B$72&gt;=$E78,Input!$F$39&gt;=$E78),BI77*(1+(Input!$D$39)),0)</f>
        <v>0</v>
      </c>
      <c r="BJ78" s="127"/>
      <c r="BK78" s="104">
        <f ca="1">IF(Input!$F$39&gt;=$E78,IF(ISBLANK(BJ78),BI78,BJ78),0)</f>
        <v>0</v>
      </c>
      <c r="BL78" s="10"/>
      <c r="BM78" s="116" t="str">
        <f t="shared" si="44"/>
        <v xml:space="preserve"> </v>
      </c>
      <c r="BN78" s="117">
        <f ca="1">IF(AND(Input!$B$72&gt;=$E78,Input!$F$40&gt;=$E78),BN77*(1+(Input!$D$40)),0)</f>
        <v>0</v>
      </c>
      <c r="BO78" s="127"/>
      <c r="BP78" s="104">
        <f ca="1">IF(Input!$F$40&gt;=$E78,IF(ISBLANK(BO78),BN78,BO78),0)</f>
        <v>0</v>
      </c>
      <c r="BR78" s="110">
        <f t="shared" ca="1" si="23"/>
        <v>0</v>
      </c>
      <c r="BT78" s="111">
        <f t="shared" ca="1" si="35"/>
        <v>72</v>
      </c>
      <c r="BU78" s="112">
        <f t="shared" si="36"/>
        <v>73</v>
      </c>
      <c r="BV78" s="113">
        <f t="shared" ca="1" si="37"/>
        <v>72</v>
      </c>
      <c r="BW78" s="114">
        <f t="shared" ca="1" si="38"/>
        <v>72</v>
      </c>
    </row>
    <row r="79" spans="2:75" ht="15" customHeight="1">
      <c r="B79" s="111">
        <f ca="1">IF('Income Replacement Calculations'!$CX$8&lt;0,B78+1)</f>
        <v>73</v>
      </c>
      <c r="C79" s="112">
        <f ca="1">IF('Income Replacement Calculations'!$CX$8&lt;0,C78+1)</f>
        <v>74</v>
      </c>
      <c r="D79" s="113">
        <f ca="1">IF('Income Replacement Calculations'!$CX$8&lt;0,D78+1)</f>
        <v>73</v>
      </c>
      <c r="E79" s="114">
        <f ca="1">IF('Income Replacement Calculations'!$CX$8&lt;0,E78+1)</f>
        <v>73</v>
      </c>
      <c r="G79" s="115">
        <f ca="1">IF(AND(Input!$B$72&gt;=$E79,Input!$F$28&gt;=$E79),$G78*(1+(Input!$D$28)),0)</f>
        <v>0</v>
      </c>
      <c r="H79" s="127"/>
      <c r="I79" s="104">
        <f t="shared" ca="1" si="24"/>
        <v>0</v>
      </c>
      <c r="J79" s="105"/>
      <c r="K79" s="115">
        <f ca="1">IF(AND(Input!$B$72&gt;=$E79,Input!$F$29&gt;=$E79),K78*(1+(Input!$D$29)),0)</f>
        <v>0</v>
      </c>
      <c r="L79" s="127"/>
      <c r="M79" s="104">
        <f t="shared" ca="1" si="25"/>
        <v>0</v>
      </c>
      <c r="N79" s="106"/>
      <c r="O79" s="115">
        <f ca="1">IF(AND(Input!$B$72&gt;=$E79,Input!$F$30&gt;=$E79),O78*(1+(Input!$D$30)),0)</f>
        <v>0</v>
      </c>
      <c r="P79" s="127"/>
      <c r="Q79" s="104">
        <f t="shared" ca="1" si="26"/>
        <v>0</v>
      </c>
      <c r="R79" s="10"/>
      <c r="S79" s="115">
        <f ca="1">IF(AND(Input!$B$72&gt;=$E79,Input!$F$31&gt;=$E79),S78*(1+(Input!$D$31)),0)</f>
        <v>0</v>
      </c>
      <c r="T79" s="127"/>
      <c r="U79" s="104">
        <f t="shared" ca="1" si="27"/>
        <v>0</v>
      </c>
      <c r="V79" s="10"/>
      <c r="W79" s="115">
        <f ca="1">IF(AND(Input!$B$72&gt;=$E79,Input!$F$32&gt;=$E79),W78*(1+(Input!$D$32)),0)</f>
        <v>0</v>
      </c>
      <c r="X79" s="127"/>
      <c r="Y79" s="104">
        <f t="shared" ca="1" si="28"/>
        <v>0</v>
      </c>
      <c r="Z79" s="10"/>
      <c r="AA79" s="115">
        <f ca="1">IF(AND(Input!$B$72&gt;=$E79,Input!$F$33&gt;=$E79),AA78*(1+(Input!$D$33)),0)</f>
        <v>0</v>
      </c>
      <c r="AB79" s="127"/>
      <c r="AC79" s="104">
        <f t="shared" ca="1" si="29"/>
        <v>0</v>
      </c>
      <c r="AD79" s="10"/>
      <c r="AE79" s="115">
        <f ca="1">IF(AND(Input!$B$72&gt;=$E79,Input!$F$34&gt;=$E79),AE78*(1+(Input!$D$34)),0)</f>
        <v>0</v>
      </c>
      <c r="AF79" s="127"/>
      <c r="AG79" s="104">
        <f t="shared" ca="1" si="30"/>
        <v>0</v>
      </c>
      <c r="AH79" s="10"/>
      <c r="AI79" s="111">
        <f t="shared" ca="1" si="31"/>
        <v>73</v>
      </c>
      <c r="AJ79" s="112">
        <f t="shared" si="32"/>
        <v>74</v>
      </c>
      <c r="AK79" s="113">
        <f t="shared" ca="1" si="33"/>
        <v>73</v>
      </c>
      <c r="AL79" s="114">
        <f t="shared" ca="1" si="34"/>
        <v>73</v>
      </c>
      <c r="AM79" s="10"/>
      <c r="AN79" s="116" t="str">
        <f t="shared" si="39"/>
        <v xml:space="preserve"> </v>
      </c>
      <c r="AO79" s="117">
        <f ca="1">IF(AND(Input!$B$72&gt;=$E79,Input!$F$35&gt;=$E79),AO78*(1+(Input!$D$35)),0)</f>
        <v>0</v>
      </c>
      <c r="AP79" s="127"/>
      <c r="AQ79" s="104">
        <f ca="1">IF(Input!$F$35&gt;=$E79,IF(ISBLANK(AP79),AO79,AP79),0)</f>
        <v>0</v>
      </c>
      <c r="AR79" s="10"/>
      <c r="AS79" s="116" t="str">
        <f t="shared" si="40"/>
        <v xml:space="preserve"> </v>
      </c>
      <c r="AT79" s="117">
        <f ca="1">IF(AND(Input!$B$72&gt;=$E79,Input!$F$36&gt;=$E79),AT78*(1+(Input!$D$36)),0)</f>
        <v>0</v>
      </c>
      <c r="AU79" s="127"/>
      <c r="AV79" s="104">
        <f ca="1">IF(Input!$F$36&gt;=$E79,IF(ISBLANK(AU79),AT79,AU79),0)</f>
        <v>0</v>
      </c>
      <c r="AW79" s="10"/>
      <c r="AX79" s="116" t="str">
        <f t="shared" si="41"/>
        <v xml:space="preserve"> </v>
      </c>
      <c r="AY79" s="117">
        <f ca="1">IF(AND(Input!$B$72&gt;=$E79,Input!$F$37&gt;=$E79),AY78*(1+(Input!$D$37)),0)</f>
        <v>0</v>
      </c>
      <c r="AZ79" s="127"/>
      <c r="BA79" s="104">
        <f ca="1">IF(Input!$F$37&gt;=$E79,IF(ISBLANK(AZ79),AY79,AZ79),0)</f>
        <v>0</v>
      </c>
      <c r="BB79" s="10"/>
      <c r="BC79" s="116" t="str">
        <f t="shared" si="42"/>
        <v xml:space="preserve"> </v>
      </c>
      <c r="BD79" s="117">
        <f ca="1">IF(AND(Input!$B$72&gt;=$E79,Input!$F$38&gt;=$E79),BD78*(1+(Input!$D$38)),0)</f>
        <v>0</v>
      </c>
      <c r="BE79" s="127"/>
      <c r="BF79" s="104">
        <f ca="1">IF(Input!$F$38&gt;=$E79,IF(ISBLANK(BE79),BD79,BE79),0)</f>
        <v>0</v>
      </c>
      <c r="BG79" s="10"/>
      <c r="BH79" s="116" t="str">
        <f t="shared" si="43"/>
        <v xml:space="preserve"> </v>
      </c>
      <c r="BI79" s="117">
        <f ca="1">IF(AND(Input!$B$72&gt;=$E79,Input!$F$39&gt;=$E79),BI78*(1+(Input!$D$39)),0)</f>
        <v>0</v>
      </c>
      <c r="BJ79" s="127"/>
      <c r="BK79" s="104">
        <f ca="1">IF(Input!$F$39&gt;=$E79,IF(ISBLANK(BJ79),BI79,BJ79),0)</f>
        <v>0</v>
      </c>
      <c r="BL79" s="10"/>
      <c r="BM79" s="116" t="str">
        <f t="shared" si="44"/>
        <v xml:space="preserve"> </v>
      </c>
      <c r="BN79" s="117">
        <f ca="1">IF(AND(Input!$B$72&gt;=$E79,Input!$F$40&gt;=$E79),BN78*(1+(Input!$D$40)),0)</f>
        <v>0</v>
      </c>
      <c r="BO79" s="127"/>
      <c r="BP79" s="104">
        <f ca="1">IF(Input!$F$40&gt;=$E79,IF(ISBLANK(BO79),BN79,BO79),0)</f>
        <v>0</v>
      </c>
      <c r="BR79" s="110">
        <f t="shared" ca="1" si="23"/>
        <v>0</v>
      </c>
      <c r="BT79" s="111">
        <f t="shared" ca="1" si="35"/>
        <v>73</v>
      </c>
      <c r="BU79" s="112">
        <f t="shared" si="36"/>
        <v>74</v>
      </c>
      <c r="BV79" s="113">
        <f t="shared" ca="1" si="37"/>
        <v>73</v>
      </c>
      <c r="BW79" s="114">
        <f t="shared" ca="1" si="38"/>
        <v>73</v>
      </c>
    </row>
    <row r="80" spans="2:75" ht="15" customHeight="1" thickBot="1">
      <c r="B80" s="111">
        <f ca="1">IF('Income Replacement Calculations'!$CX$8&lt;0,B79+1)</f>
        <v>74</v>
      </c>
      <c r="C80" s="112">
        <f ca="1">IF('Income Replacement Calculations'!$CX$8&lt;0,C79+1)</f>
        <v>75</v>
      </c>
      <c r="D80" s="113">
        <f ca="1">IF('Income Replacement Calculations'!$CX$8&lt;0,D79+1)</f>
        <v>74</v>
      </c>
      <c r="E80" s="114">
        <f ca="1">IF('Income Replacement Calculations'!$CX$8&lt;0,E79+1)</f>
        <v>74</v>
      </c>
      <c r="G80" s="115">
        <f ca="1">IF(AND(Input!$B$72&gt;=$E80,Input!$F$28&gt;=$E80),$G79*(1+(Input!$D$28)),0)</f>
        <v>0</v>
      </c>
      <c r="H80" s="127"/>
      <c r="I80" s="104">
        <f t="shared" ca="1" si="24"/>
        <v>0</v>
      </c>
      <c r="J80" s="105"/>
      <c r="K80" s="115">
        <f ca="1">IF(AND(Input!$B$72&gt;=$E80,Input!$F$29&gt;=$E80),K79*(1+(Input!$D$29)),0)</f>
        <v>0</v>
      </c>
      <c r="L80" s="127"/>
      <c r="M80" s="104">
        <f t="shared" ca="1" si="25"/>
        <v>0</v>
      </c>
      <c r="N80" s="106"/>
      <c r="O80" s="115">
        <f ca="1">IF(AND(Input!$B$72&gt;=$E80,Input!$F$30&gt;=$E80),O79*(1+(Input!$D$30)),0)</f>
        <v>0</v>
      </c>
      <c r="P80" s="127"/>
      <c r="Q80" s="104">
        <f t="shared" ca="1" si="26"/>
        <v>0</v>
      </c>
      <c r="R80" s="10"/>
      <c r="S80" s="115">
        <f ca="1">IF(AND(Input!$B$72&gt;=$E80,Input!$F$31&gt;=$E80),S79*(1+(Input!$D$31)),0)</f>
        <v>0</v>
      </c>
      <c r="T80" s="127"/>
      <c r="U80" s="104">
        <f t="shared" ca="1" si="27"/>
        <v>0</v>
      </c>
      <c r="V80" s="10"/>
      <c r="W80" s="115">
        <f ca="1">IF(AND(Input!$B$72&gt;=$E80,Input!$F$32&gt;=$E80),W79*(1+(Input!$D$32)),0)</f>
        <v>0</v>
      </c>
      <c r="X80" s="127"/>
      <c r="Y80" s="104">
        <f t="shared" ca="1" si="28"/>
        <v>0</v>
      </c>
      <c r="Z80" s="10"/>
      <c r="AA80" s="115">
        <f ca="1">IF(AND(Input!$B$72&gt;=$E80,Input!$F$33&gt;=$E80),AA79*(1+(Input!$D$33)),0)</f>
        <v>0</v>
      </c>
      <c r="AB80" s="127"/>
      <c r="AC80" s="104">
        <f t="shared" ca="1" si="29"/>
        <v>0</v>
      </c>
      <c r="AD80" s="10"/>
      <c r="AE80" s="115">
        <f ca="1">IF(AND(Input!$B$72&gt;=$E80,Input!$F$34&gt;=$E80),AE79*(1+(Input!$D$34)),0)</f>
        <v>0</v>
      </c>
      <c r="AF80" s="127"/>
      <c r="AG80" s="104">
        <f t="shared" ca="1" si="30"/>
        <v>0</v>
      </c>
      <c r="AH80" s="10"/>
      <c r="AI80" s="111">
        <f t="shared" ca="1" si="31"/>
        <v>74</v>
      </c>
      <c r="AJ80" s="118">
        <f t="shared" si="32"/>
        <v>75</v>
      </c>
      <c r="AK80" s="119">
        <f t="shared" ca="1" si="33"/>
        <v>74</v>
      </c>
      <c r="AL80" s="120">
        <f t="shared" ca="1" si="34"/>
        <v>74</v>
      </c>
      <c r="AM80" s="10"/>
      <c r="AN80" s="116" t="str">
        <f t="shared" si="39"/>
        <v xml:space="preserve"> </v>
      </c>
      <c r="AO80" s="117">
        <f ca="1">IF(AND(Input!$B$72&gt;=$E80,Input!$F$35&gt;=$E80),AO79*(1+(Input!$D$35)),0)</f>
        <v>0</v>
      </c>
      <c r="AP80" s="127"/>
      <c r="AQ80" s="104">
        <f ca="1">IF(Input!$F$35&gt;=$E80,IF(ISBLANK(AP80),AO80,AP80),0)</f>
        <v>0</v>
      </c>
      <c r="AR80" s="10"/>
      <c r="AS80" s="116" t="str">
        <f t="shared" si="40"/>
        <v xml:space="preserve"> </v>
      </c>
      <c r="AT80" s="117">
        <f ca="1">IF(AND(Input!$B$72&gt;=$E80,Input!$F$36&gt;=$E80),AT79*(1+(Input!$D$36)),0)</f>
        <v>0</v>
      </c>
      <c r="AU80" s="127"/>
      <c r="AV80" s="104">
        <f ca="1">IF(Input!$F$36&gt;=$E80,IF(ISBLANK(AU80),AT80,AU80),0)</f>
        <v>0</v>
      </c>
      <c r="AW80" s="10"/>
      <c r="AX80" s="116" t="str">
        <f t="shared" si="41"/>
        <v xml:space="preserve"> </v>
      </c>
      <c r="AY80" s="117">
        <f ca="1">IF(AND(Input!$B$72&gt;=$E80,Input!$F$37&gt;=$E80),AY79*(1+(Input!$D$37)),0)</f>
        <v>0</v>
      </c>
      <c r="AZ80" s="127"/>
      <c r="BA80" s="104">
        <f ca="1">IF(Input!$F$37&gt;=$E80,IF(ISBLANK(AZ80),AY80,AZ80),0)</f>
        <v>0</v>
      </c>
      <c r="BB80" s="10"/>
      <c r="BC80" s="116" t="str">
        <f t="shared" si="42"/>
        <v xml:space="preserve"> </v>
      </c>
      <c r="BD80" s="117">
        <f ca="1">IF(AND(Input!$B$72&gt;=$E80,Input!$F$38&gt;=$E80),BD79*(1+(Input!$D$38)),0)</f>
        <v>0</v>
      </c>
      <c r="BE80" s="127"/>
      <c r="BF80" s="104">
        <f ca="1">IF(Input!$F$38&gt;=$E80,IF(ISBLANK(BE80),BD80,BE80),0)</f>
        <v>0</v>
      </c>
      <c r="BG80" s="10"/>
      <c r="BH80" s="116" t="str">
        <f t="shared" si="43"/>
        <v xml:space="preserve"> </v>
      </c>
      <c r="BI80" s="117">
        <f ca="1">IF(AND(Input!$B$72&gt;=$E80,Input!$F$39&gt;=$E80),BI79*(1+(Input!$D$39)),0)</f>
        <v>0</v>
      </c>
      <c r="BJ80" s="127"/>
      <c r="BK80" s="104">
        <f ca="1">IF(Input!$F$39&gt;=$E80,IF(ISBLANK(BJ80),BI80,BJ80),0)</f>
        <v>0</v>
      </c>
      <c r="BL80" s="10"/>
      <c r="BM80" s="116" t="str">
        <f t="shared" si="44"/>
        <v xml:space="preserve"> </v>
      </c>
      <c r="BN80" s="117">
        <f ca="1">IF(AND(Input!$B$72&gt;=$E80,Input!$F$40&gt;=$E80),BN79*(1+(Input!$D$40)),0)</f>
        <v>0</v>
      </c>
      <c r="BO80" s="127"/>
      <c r="BP80" s="104">
        <f ca="1">IF(Input!$F$40&gt;=$E80,IF(ISBLANK(BO80),BN80,BO80),0)</f>
        <v>0</v>
      </c>
      <c r="BR80" s="110">
        <f t="shared" ca="1" si="23"/>
        <v>0</v>
      </c>
      <c r="BT80" s="111">
        <f t="shared" ca="1" si="35"/>
        <v>74</v>
      </c>
      <c r="BU80" s="112">
        <f t="shared" si="36"/>
        <v>75</v>
      </c>
      <c r="BV80" s="113">
        <f t="shared" ca="1" si="37"/>
        <v>74</v>
      </c>
      <c r="BW80" s="114">
        <f t="shared" ca="1" si="38"/>
        <v>74</v>
      </c>
    </row>
    <row r="81" spans="2:75" ht="14" thickBot="1">
      <c r="B81" s="2"/>
      <c r="C81" s="2"/>
      <c r="D81" s="2"/>
      <c r="E81" s="2"/>
      <c r="F81" s="11"/>
      <c r="G81" s="2"/>
      <c r="H81" s="2"/>
      <c r="I81" s="2"/>
      <c r="J81" s="3"/>
      <c r="K81" s="2"/>
      <c r="L81" s="2"/>
      <c r="M81" s="2"/>
      <c r="N81" s="3"/>
      <c r="O81" s="2"/>
      <c r="P81" s="2"/>
      <c r="Q81" s="2"/>
      <c r="S81" s="2"/>
      <c r="T81" s="2"/>
      <c r="U81" s="2"/>
      <c r="W81" s="2"/>
      <c r="X81" s="2"/>
      <c r="Y81" s="2"/>
      <c r="AA81" s="2"/>
      <c r="AB81" s="2"/>
      <c r="AC81" s="2"/>
      <c r="AE81" s="2"/>
      <c r="AF81" s="2"/>
      <c r="AG81" s="2"/>
      <c r="AI81" s="121"/>
      <c r="AN81" s="2"/>
      <c r="AO81" s="2"/>
      <c r="AP81" s="2"/>
      <c r="AQ81" s="2"/>
      <c r="AS81" s="2"/>
      <c r="AT81" s="2"/>
      <c r="AU81" s="2"/>
      <c r="AV81" s="2"/>
      <c r="AX81" s="2"/>
      <c r="AY81" s="2"/>
      <c r="AZ81" s="2"/>
      <c r="BA81" s="2"/>
      <c r="BC81" s="2"/>
      <c r="BD81" s="2"/>
      <c r="BE81" s="2"/>
      <c r="BF81" s="2"/>
      <c r="BH81" s="2"/>
      <c r="BI81" s="2"/>
      <c r="BJ81" s="2"/>
      <c r="BK81" s="2"/>
      <c r="BM81" s="2"/>
      <c r="BN81" s="2"/>
      <c r="BO81" s="2"/>
      <c r="BP81" s="2"/>
      <c r="BR81" s="2"/>
      <c r="BT81" s="2"/>
      <c r="BU81" s="2"/>
      <c r="BV81" s="2"/>
      <c r="BW81" s="2"/>
    </row>
    <row r="82" spans="2:75" ht="150" customHeight="1">
      <c r="B82" s="90" t="s">
        <v>1</v>
      </c>
      <c r="C82" s="91" t="s">
        <v>51</v>
      </c>
      <c r="D82" s="91" t="str">
        <f>Input!$B$8&amp;"'s Age"</f>
        <v>'s Age</v>
      </c>
      <c r="E82" s="92" t="str">
        <f>Input!$B$10&amp;"'s Age"</f>
        <v>'s Age</v>
      </c>
      <c r="G82" s="94" t="s">
        <v>159</v>
      </c>
      <c r="H82" s="95" t="s">
        <v>96</v>
      </c>
      <c r="I82" s="92" t="s">
        <v>138</v>
      </c>
      <c r="K82" s="94" t="s">
        <v>160</v>
      </c>
      <c r="L82" s="95" t="s">
        <v>96</v>
      </c>
      <c r="M82" s="92" t="s">
        <v>138</v>
      </c>
      <c r="N82" s="3"/>
      <c r="O82" s="94" t="s">
        <v>161</v>
      </c>
      <c r="P82" s="95" t="s">
        <v>96</v>
      </c>
      <c r="Q82" s="92" t="s">
        <v>138</v>
      </c>
      <c r="S82" s="94" t="s">
        <v>162</v>
      </c>
      <c r="T82" s="95" t="s">
        <v>96</v>
      </c>
      <c r="U82" s="92" t="s">
        <v>138</v>
      </c>
      <c r="W82" s="94" t="s">
        <v>163</v>
      </c>
      <c r="X82" s="95" t="s">
        <v>96</v>
      </c>
      <c r="Y82" s="92" t="s">
        <v>138</v>
      </c>
      <c r="AA82" s="94" t="s">
        <v>164</v>
      </c>
      <c r="AB82" s="95" t="s">
        <v>96</v>
      </c>
      <c r="AC82" s="92" t="s">
        <v>138</v>
      </c>
      <c r="AE82" s="94" t="s">
        <v>165</v>
      </c>
      <c r="AF82" s="95" t="s">
        <v>96</v>
      </c>
      <c r="AG82" s="92" t="s">
        <v>138</v>
      </c>
      <c r="AH82" s="122"/>
      <c r="AI82" s="90" t="s">
        <v>1</v>
      </c>
      <c r="AJ82" s="91" t="s">
        <v>51</v>
      </c>
      <c r="AK82" s="91" t="str">
        <f>Input!$B$8&amp;"'s Age"</f>
        <v>'s Age</v>
      </c>
      <c r="AL82" s="92" t="str">
        <f>Input!$B$10&amp;"'s Age"</f>
        <v>'s Age</v>
      </c>
      <c r="AN82" s="94" t="s">
        <v>166</v>
      </c>
      <c r="AO82" s="95" t="s">
        <v>96</v>
      </c>
      <c r="AP82" s="92" t="s">
        <v>138</v>
      </c>
      <c r="AS82" s="98" t="s">
        <v>167</v>
      </c>
      <c r="AX82" s="90" t="s">
        <v>1</v>
      </c>
      <c r="AY82" s="91" t="s">
        <v>51</v>
      </c>
      <c r="AZ82" s="91" t="str">
        <f>Input!$B$8&amp;"'s Age"</f>
        <v>'s Age</v>
      </c>
      <c r="BA82" s="92" t="str">
        <f>Input!$B$10&amp;"'s Age"</f>
        <v>'s Age</v>
      </c>
    </row>
    <row r="83" spans="2:75" ht="15" customHeight="1">
      <c r="B83" s="99">
        <f ca="1">IF('Income Replacement Calculations'!$CX$8&lt;0,(Input!$B$7)," ")</f>
        <v>0</v>
      </c>
      <c r="C83" s="100">
        <v>1</v>
      </c>
      <c r="D83" s="101">
        <f ca="1">IF('Income Replacement Calculations'!$CX$8&lt;0,(Input!$B$7-Input!$B$9)," ")</f>
        <v>0</v>
      </c>
      <c r="E83" s="102">
        <f ca="1">IF('Income Replacement Calculations'!$CX$8&lt;0,(Input!$B$7-Input!$B$11)," ")</f>
        <v>0</v>
      </c>
      <c r="G83" s="103">
        <f>Input!$B$46</f>
        <v>0</v>
      </c>
      <c r="H83" s="128"/>
      <c r="I83" s="104">
        <f t="shared" ref="I83:I114" si="45">IF(ISBLANK(H83),G83,H83)</f>
        <v>0</v>
      </c>
      <c r="K83" s="103">
        <f>Input!$B$47</f>
        <v>0</v>
      </c>
      <c r="L83" s="128"/>
      <c r="M83" s="104">
        <f>IF(ISBLANK(L83),K83,L83)</f>
        <v>0</v>
      </c>
      <c r="N83" s="3"/>
      <c r="O83" s="103">
        <f>Input!$B$48</f>
        <v>0</v>
      </c>
      <c r="P83" s="128"/>
      <c r="Q83" s="104">
        <f>IF(ISBLANK(P83),O83,P83)</f>
        <v>0</v>
      </c>
      <c r="S83" s="103">
        <f>Input!$B$49</f>
        <v>0</v>
      </c>
      <c r="T83" s="128"/>
      <c r="U83" s="104">
        <f>IF(ISBLANK(T83),S83,T83)</f>
        <v>0</v>
      </c>
      <c r="W83" s="103">
        <f>Input!$B$50</f>
        <v>0</v>
      </c>
      <c r="X83" s="128"/>
      <c r="Y83" s="104">
        <f>IF(ISBLANK(X83),W83,X83)</f>
        <v>0</v>
      </c>
      <c r="AA83" s="103">
        <f>Input!$B$51</f>
        <v>0</v>
      </c>
      <c r="AB83" s="128"/>
      <c r="AC83" s="104">
        <f>IF(ISBLANK(AB83),AA83,AB83)</f>
        <v>0</v>
      </c>
      <c r="AE83" s="103">
        <f>Input!$B$52</f>
        <v>0</v>
      </c>
      <c r="AF83" s="128"/>
      <c r="AG83" s="104">
        <f>IF(ISBLANK(AF83),AE83,AF83)</f>
        <v>0</v>
      </c>
      <c r="AI83" s="99">
        <f ca="1">IF('Income Replacement Calculations'!$CX$8&lt;0,(Input!$B$7)," ")</f>
        <v>0</v>
      </c>
      <c r="AJ83" s="100">
        <v>1</v>
      </c>
      <c r="AK83" s="101">
        <f ca="1">IF('Income Replacement Calculations'!$CX$8&lt;0,(Input!$B$7-Input!$B$9)," ")</f>
        <v>0</v>
      </c>
      <c r="AL83" s="102">
        <f ca="1">IF('Income Replacement Calculations'!$CX$8&lt;0,(Input!$B$7-Input!$B$11)," ")</f>
        <v>0</v>
      </c>
      <c r="AN83" s="103">
        <f>Input!$B$53</f>
        <v>0</v>
      </c>
      <c r="AO83" s="128"/>
      <c r="AP83" s="104">
        <f>IF(ISBLANK(AO83),AN83,AO83)</f>
        <v>0</v>
      </c>
      <c r="AS83" s="110">
        <f t="shared" ref="AS83:AS114" si="46">I83+M83+Q83+U83+Y83+AC83+AG83+AP83</f>
        <v>0</v>
      </c>
      <c r="AX83" s="99">
        <f ca="1">IF('Income Replacement Calculations'!$CX$8&lt;0,(Input!$B$7)," ")</f>
        <v>0</v>
      </c>
      <c r="AY83" s="100">
        <v>1</v>
      </c>
      <c r="AZ83" s="101">
        <f ca="1">IF('Income Replacement Calculations'!$CX$8&lt;0,(Input!$B$7-Input!$B$9)," ")</f>
        <v>0</v>
      </c>
      <c r="BA83" s="102">
        <f ca="1">IF('Income Replacement Calculations'!$CX$8&lt;0,(Input!$B$7-Input!$B$11)," ")</f>
        <v>0</v>
      </c>
    </row>
    <row r="84" spans="2:75" ht="15" customHeight="1">
      <c r="B84" s="111">
        <f ca="1">IF('Income Replacement Calculations'!$CX$8&lt;0,B83+1)</f>
        <v>1</v>
      </c>
      <c r="C84" s="112">
        <f ca="1">IF('Income Replacement Calculations'!$CX$8&lt;0,C83+1)</f>
        <v>2</v>
      </c>
      <c r="D84" s="113">
        <f ca="1">IF('Income Replacement Calculations'!$CX$8&lt;0,D83+1)</f>
        <v>1</v>
      </c>
      <c r="E84" s="114">
        <f ca="1">IF('Income Replacement Calculations'!$CX$8&lt;0,E83+1)</f>
        <v>1</v>
      </c>
      <c r="G84" s="123">
        <f ca="1">IF(Input!$B$72&gt;=$E7,G83*(1+Input!$D$46),0)</f>
        <v>0</v>
      </c>
      <c r="H84" s="127"/>
      <c r="I84" s="104">
        <f t="shared" ca="1" si="45"/>
        <v>0</v>
      </c>
      <c r="K84" s="123">
        <f ca="1">IF(Input!$B$72&gt;=$E7,K83*(1+Input!$D$47),0)</f>
        <v>0</v>
      </c>
      <c r="L84" s="127"/>
      <c r="M84" s="104">
        <f t="shared" ref="M84:M147" ca="1" si="47">IF(ISBLANK(L84),K84,L84)</f>
        <v>0</v>
      </c>
      <c r="N84" s="3"/>
      <c r="O84" s="123">
        <f ca="1">IF(Input!$B$72&gt;=$E7,O83*(1+Input!$D$48),0)</f>
        <v>0</v>
      </c>
      <c r="P84" s="127"/>
      <c r="Q84" s="104">
        <f t="shared" ref="Q84:Q147" ca="1" si="48">IF(ISBLANK(P84),O84,P84)</f>
        <v>0</v>
      </c>
      <c r="S84" s="123">
        <f ca="1">IF(Input!$B$72&gt;=$E7,S83*(1+Input!$D$49),0)</f>
        <v>0</v>
      </c>
      <c r="T84" s="127"/>
      <c r="U84" s="104">
        <f t="shared" ref="U84:U147" ca="1" si="49">IF(ISBLANK(T84),S84,T84)</f>
        <v>0</v>
      </c>
      <c r="W84" s="123">
        <f ca="1">IF(Input!$B$72&gt;=$E7,W83*(1+Input!$D$50),0)</f>
        <v>0</v>
      </c>
      <c r="X84" s="127"/>
      <c r="Y84" s="104">
        <f t="shared" ref="Y84:Y147" ca="1" si="50">IF(ISBLANK(X84),W84,X84)</f>
        <v>0</v>
      </c>
      <c r="AA84" s="123">
        <f ca="1">IF(Input!$B$72&gt;=$E7,AA83*(1+Input!$D$51),0)</f>
        <v>0</v>
      </c>
      <c r="AB84" s="127"/>
      <c r="AC84" s="104">
        <f t="shared" ref="AC84:AC147" ca="1" si="51">IF(ISBLANK(AB84),AA84,AB84)</f>
        <v>0</v>
      </c>
      <c r="AE84" s="123">
        <f ca="1">IF(Input!$B$72&gt;=$E7,AE83*(1+Input!$D$52),0)</f>
        <v>0</v>
      </c>
      <c r="AF84" s="127"/>
      <c r="AG84" s="104">
        <f t="shared" ref="AG84:AG147" ca="1" si="52">IF(ISBLANK(AF84),AE84,AF84)</f>
        <v>0</v>
      </c>
      <c r="AI84" s="111">
        <f t="shared" ref="AI84:AI147" ca="1" si="53">AI83+1</f>
        <v>1</v>
      </c>
      <c r="AJ84" s="112">
        <f t="shared" ref="AJ84:AJ147" si="54">AJ83+1</f>
        <v>2</v>
      </c>
      <c r="AK84" s="113">
        <f t="shared" ref="AK84:AK147" ca="1" si="55">AK83+1</f>
        <v>1</v>
      </c>
      <c r="AL84" s="114">
        <f t="shared" ref="AL84:AL147" ca="1" si="56">AL83+1</f>
        <v>1</v>
      </c>
      <c r="AN84" s="123">
        <f ca="1">IF(Input!$B$72&gt;=$E7,AN83*(1+Input!$D$53),0)</f>
        <v>0</v>
      </c>
      <c r="AO84" s="127"/>
      <c r="AP84" s="104">
        <f t="shared" ref="AP84:AP147" ca="1" si="57">IF(ISBLANK(AO84),AN84,AO84)</f>
        <v>0</v>
      </c>
      <c r="AS84" s="110">
        <f t="shared" ca="1" si="46"/>
        <v>0</v>
      </c>
      <c r="AX84" s="111">
        <f t="shared" ref="AX84:AX147" ca="1" si="58">AX83+1</f>
        <v>1</v>
      </c>
      <c r="AY84" s="112">
        <f t="shared" ref="AY84:AY147" si="59">AY83+1</f>
        <v>2</v>
      </c>
      <c r="AZ84" s="113">
        <f t="shared" ref="AZ84:AZ147" ca="1" si="60">AZ83+1</f>
        <v>1</v>
      </c>
      <c r="BA84" s="114">
        <f t="shared" ref="BA84:BA147" ca="1" si="61">BA83+1</f>
        <v>1</v>
      </c>
    </row>
    <row r="85" spans="2:75" ht="15" customHeight="1">
      <c r="B85" s="111">
        <f ca="1">IF('Income Replacement Calculations'!$CX$8&lt;0,B84+1)</f>
        <v>2</v>
      </c>
      <c r="C85" s="112">
        <f ca="1">IF('Income Replacement Calculations'!$CX$8&lt;0,C84+1)</f>
        <v>3</v>
      </c>
      <c r="D85" s="113">
        <f ca="1">IF('Income Replacement Calculations'!$CX$8&lt;0,D84+1)</f>
        <v>2</v>
      </c>
      <c r="E85" s="114">
        <f ca="1">IF('Income Replacement Calculations'!$CX$8&lt;0,E84+1)</f>
        <v>2</v>
      </c>
      <c r="G85" s="123">
        <f ca="1">IF(Input!$B$72&gt;=$E8,G84*(1+Input!$D$46),0)</f>
        <v>0</v>
      </c>
      <c r="H85" s="127"/>
      <c r="I85" s="104">
        <f t="shared" ca="1" si="45"/>
        <v>0</v>
      </c>
      <c r="K85" s="123">
        <f ca="1">IF(Input!$B$72&gt;=$E8,K84*(1+Input!$D$47),0)</f>
        <v>0</v>
      </c>
      <c r="L85" s="127"/>
      <c r="M85" s="104">
        <f t="shared" ca="1" si="47"/>
        <v>0</v>
      </c>
      <c r="N85" s="3"/>
      <c r="O85" s="123">
        <f ca="1">IF(Input!$B$72&gt;=$E8,O84*(1+Input!$D$48),0)</f>
        <v>0</v>
      </c>
      <c r="P85" s="127"/>
      <c r="Q85" s="104">
        <f t="shared" ca="1" si="48"/>
        <v>0</v>
      </c>
      <c r="S85" s="123">
        <f ca="1">IF(Input!$B$72&gt;=$E8,S84*(1+Input!$D$49),0)</f>
        <v>0</v>
      </c>
      <c r="T85" s="127"/>
      <c r="U85" s="104">
        <f t="shared" ca="1" si="49"/>
        <v>0</v>
      </c>
      <c r="W85" s="123">
        <f ca="1">IF(Input!$B$72&gt;=$E8,W84*(1+Input!$D$50),0)</f>
        <v>0</v>
      </c>
      <c r="X85" s="127"/>
      <c r="Y85" s="104">
        <f t="shared" ca="1" si="50"/>
        <v>0</v>
      </c>
      <c r="AA85" s="123">
        <f ca="1">IF(Input!$B$72&gt;=$E8,AA84*(1+Input!$D$51),0)</f>
        <v>0</v>
      </c>
      <c r="AB85" s="127"/>
      <c r="AC85" s="104">
        <f t="shared" ca="1" si="51"/>
        <v>0</v>
      </c>
      <c r="AE85" s="123">
        <f ca="1">IF(Input!$B$72&gt;=$E8,AE84*(1+Input!$D$52),0)</f>
        <v>0</v>
      </c>
      <c r="AF85" s="127"/>
      <c r="AG85" s="104">
        <f t="shared" ca="1" si="52"/>
        <v>0</v>
      </c>
      <c r="AI85" s="111">
        <f t="shared" ca="1" si="53"/>
        <v>2</v>
      </c>
      <c r="AJ85" s="112">
        <f t="shared" si="54"/>
        <v>3</v>
      </c>
      <c r="AK85" s="113">
        <f t="shared" ca="1" si="55"/>
        <v>2</v>
      </c>
      <c r="AL85" s="114">
        <f t="shared" ca="1" si="56"/>
        <v>2</v>
      </c>
      <c r="AN85" s="123">
        <f ca="1">IF(Input!$B$72&gt;=$E8,AN84*(1+Input!$D$53),0)</f>
        <v>0</v>
      </c>
      <c r="AO85" s="127"/>
      <c r="AP85" s="104">
        <f t="shared" ca="1" si="57"/>
        <v>0</v>
      </c>
      <c r="AS85" s="110">
        <f t="shared" ca="1" si="46"/>
        <v>0</v>
      </c>
      <c r="AX85" s="111">
        <f t="shared" ca="1" si="58"/>
        <v>2</v>
      </c>
      <c r="AY85" s="112">
        <f t="shared" si="59"/>
        <v>3</v>
      </c>
      <c r="AZ85" s="113">
        <f t="shared" ca="1" si="60"/>
        <v>2</v>
      </c>
      <c r="BA85" s="114">
        <f t="shared" ca="1" si="61"/>
        <v>2</v>
      </c>
    </row>
    <row r="86" spans="2:75" ht="15" customHeight="1">
      <c r="B86" s="111">
        <f ca="1">IF('Income Replacement Calculations'!$CX$8&lt;0,B85+1)</f>
        <v>3</v>
      </c>
      <c r="C86" s="112">
        <f ca="1">IF('Income Replacement Calculations'!$CX$8&lt;0,C85+1)</f>
        <v>4</v>
      </c>
      <c r="D86" s="113">
        <f ca="1">IF('Income Replacement Calculations'!$CX$8&lt;0,D85+1)</f>
        <v>3</v>
      </c>
      <c r="E86" s="114">
        <f ca="1">IF('Income Replacement Calculations'!$CX$8&lt;0,E85+1)</f>
        <v>3</v>
      </c>
      <c r="G86" s="123">
        <f ca="1">IF(Input!$B$72&gt;=$E9,G85*(1+Input!$D$46),0)</f>
        <v>0</v>
      </c>
      <c r="H86" s="127"/>
      <c r="I86" s="104">
        <f t="shared" ca="1" si="45"/>
        <v>0</v>
      </c>
      <c r="K86" s="123">
        <f ca="1">IF(Input!$B$72&gt;=$E9,K85*(1+Input!$D$47),0)</f>
        <v>0</v>
      </c>
      <c r="L86" s="127"/>
      <c r="M86" s="104">
        <f t="shared" ca="1" si="47"/>
        <v>0</v>
      </c>
      <c r="N86" s="3"/>
      <c r="O86" s="123">
        <f ca="1">IF(Input!$B$72&gt;=$E9,O85*(1+Input!$D$48),0)</f>
        <v>0</v>
      </c>
      <c r="P86" s="127"/>
      <c r="Q86" s="104">
        <f t="shared" ca="1" si="48"/>
        <v>0</v>
      </c>
      <c r="S86" s="123">
        <f ca="1">IF(Input!$B$72&gt;=$E9,S85*(1+Input!$D$49),0)</f>
        <v>0</v>
      </c>
      <c r="T86" s="127"/>
      <c r="U86" s="104">
        <f t="shared" ca="1" si="49"/>
        <v>0</v>
      </c>
      <c r="W86" s="123">
        <f ca="1">IF(Input!$B$72&gt;=$E9,W85*(1+Input!$D$50),0)</f>
        <v>0</v>
      </c>
      <c r="X86" s="127"/>
      <c r="Y86" s="104">
        <f t="shared" ca="1" si="50"/>
        <v>0</v>
      </c>
      <c r="AA86" s="123">
        <f ca="1">IF(Input!$B$72&gt;=$E9,AA85*(1+Input!$D$51),0)</f>
        <v>0</v>
      </c>
      <c r="AB86" s="127"/>
      <c r="AC86" s="104">
        <f t="shared" ca="1" si="51"/>
        <v>0</v>
      </c>
      <c r="AE86" s="123">
        <f ca="1">IF(Input!$B$72&gt;=$E9,AE85*(1+Input!$D$52),0)</f>
        <v>0</v>
      </c>
      <c r="AF86" s="127"/>
      <c r="AG86" s="104">
        <f t="shared" ca="1" si="52"/>
        <v>0</v>
      </c>
      <c r="AI86" s="111">
        <f t="shared" ca="1" si="53"/>
        <v>3</v>
      </c>
      <c r="AJ86" s="112">
        <f t="shared" si="54"/>
        <v>4</v>
      </c>
      <c r="AK86" s="113">
        <f t="shared" ca="1" si="55"/>
        <v>3</v>
      </c>
      <c r="AL86" s="114">
        <f t="shared" ca="1" si="56"/>
        <v>3</v>
      </c>
      <c r="AN86" s="123">
        <f ca="1">IF(Input!$B$72&gt;=$E9,AN85*(1+Input!$D$53),0)</f>
        <v>0</v>
      </c>
      <c r="AO86" s="127"/>
      <c r="AP86" s="104">
        <f t="shared" ca="1" si="57"/>
        <v>0</v>
      </c>
      <c r="AS86" s="110">
        <f t="shared" ca="1" si="46"/>
        <v>0</v>
      </c>
      <c r="AX86" s="111">
        <f t="shared" ca="1" si="58"/>
        <v>3</v>
      </c>
      <c r="AY86" s="112">
        <f t="shared" si="59"/>
        <v>4</v>
      </c>
      <c r="AZ86" s="113">
        <f t="shared" ca="1" si="60"/>
        <v>3</v>
      </c>
      <c r="BA86" s="114">
        <f t="shared" ca="1" si="61"/>
        <v>3</v>
      </c>
    </row>
    <row r="87" spans="2:75" ht="15" customHeight="1">
      <c r="B87" s="111">
        <f ca="1">IF('Income Replacement Calculations'!$CX$8&lt;0,B86+1)</f>
        <v>4</v>
      </c>
      <c r="C87" s="112">
        <f ca="1">IF('Income Replacement Calculations'!$CX$8&lt;0,C86+1)</f>
        <v>5</v>
      </c>
      <c r="D87" s="113">
        <f ca="1">IF('Income Replacement Calculations'!$CX$8&lt;0,D86+1)</f>
        <v>4</v>
      </c>
      <c r="E87" s="114">
        <f ca="1">IF('Income Replacement Calculations'!$CX$8&lt;0,E86+1)</f>
        <v>4</v>
      </c>
      <c r="G87" s="123">
        <f ca="1">IF(Input!$B$72&gt;=$E10,G86*(1+Input!$D$46),0)</f>
        <v>0</v>
      </c>
      <c r="H87" s="127"/>
      <c r="I87" s="104">
        <f t="shared" ca="1" si="45"/>
        <v>0</v>
      </c>
      <c r="K87" s="123">
        <f ca="1">IF(Input!$B$72&gt;=$E10,K86*(1+Input!$D$47),0)</f>
        <v>0</v>
      </c>
      <c r="L87" s="127"/>
      <c r="M87" s="104">
        <f t="shared" ca="1" si="47"/>
        <v>0</v>
      </c>
      <c r="N87" s="3"/>
      <c r="O87" s="123">
        <f ca="1">IF(Input!$B$72&gt;=$E10,O86*(1+Input!$D$48),0)</f>
        <v>0</v>
      </c>
      <c r="P87" s="127"/>
      <c r="Q87" s="104">
        <f t="shared" ca="1" si="48"/>
        <v>0</v>
      </c>
      <c r="S87" s="123">
        <f ca="1">IF(Input!$B$72&gt;=$E10,S86*(1+Input!$D$49),0)</f>
        <v>0</v>
      </c>
      <c r="T87" s="127"/>
      <c r="U87" s="104">
        <f t="shared" ca="1" si="49"/>
        <v>0</v>
      </c>
      <c r="W87" s="123">
        <f ca="1">IF(Input!$B$72&gt;=$E10,W86*(1+Input!$D$50),0)</f>
        <v>0</v>
      </c>
      <c r="X87" s="127"/>
      <c r="Y87" s="104">
        <f t="shared" ca="1" si="50"/>
        <v>0</v>
      </c>
      <c r="AA87" s="123">
        <f ca="1">IF(Input!$B$72&gt;=$E10,AA86*(1+Input!$D$51),0)</f>
        <v>0</v>
      </c>
      <c r="AB87" s="127"/>
      <c r="AC87" s="104">
        <f t="shared" ca="1" si="51"/>
        <v>0</v>
      </c>
      <c r="AE87" s="123">
        <f ca="1">IF(Input!$B$72&gt;=$E10,AE86*(1+Input!$D$52),0)</f>
        <v>0</v>
      </c>
      <c r="AF87" s="127"/>
      <c r="AG87" s="104">
        <f t="shared" ca="1" si="52"/>
        <v>0</v>
      </c>
      <c r="AI87" s="111">
        <f t="shared" ca="1" si="53"/>
        <v>4</v>
      </c>
      <c r="AJ87" s="112">
        <f t="shared" si="54"/>
        <v>5</v>
      </c>
      <c r="AK87" s="113">
        <f t="shared" ca="1" si="55"/>
        <v>4</v>
      </c>
      <c r="AL87" s="114">
        <f t="shared" ca="1" si="56"/>
        <v>4</v>
      </c>
      <c r="AN87" s="123">
        <f ca="1">IF(Input!$B$72&gt;=$E10,AN86*(1+Input!$D$53),0)</f>
        <v>0</v>
      </c>
      <c r="AO87" s="127"/>
      <c r="AP87" s="104">
        <f t="shared" ca="1" si="57"/>
        <v>0</v>
      </c>
      <c r="AS87" s="110">
        <f t="shared" ca="1" si="46"/>
        <v>0</v>
      </c>
      <c r="AX87" s="111">
        <f t="shared" ca="1" si="58"/>
        <v>4</v>
      </c>
      <c r="AY87" s="112">
        <f t="shared" si="59"/>
        <v>5</v>
      </c>
      <c r="AZ87" s="113">
        <f t="shared" ca="1" si="60"/>
        <v>4</v>
      </c>
      <c r="BA87" s="114">
        <f t="shared" ca="1" si="61"/>
        <v>4</v>
      </c>
    </row>
    <row r="88" spans="2:75" ht="15" customHeight="1">
      <c r="B88" s="111">
        <f ca="1">IF('Income Replacement Calculations'!$CX$8&lt;0,B87+1)</f>
        <v>5</v>
      </c>
      <c r="C88" s="112">
        <f ca="1">IF('Income Replacement Calculations'!$CX$8&lt;0,C87+1)</f>
        <v>6</v>
      </c>
      <c r="D88" s="113">
        <f ca="1">IF('Income Replacement Calculations'!$CX$8&lt;0,D87+1)</f>
        <v>5</v>
      </c>
      <c r="E88" s="114">
        <f ca="1">IF('Income Replacement Calculations'!$CX$8&lt;0,E87+1)</f>
        <v>5</v>
      </c>
      <c r="G88" s="123">
        <f ca="1">IF(Input!$B$72&gt;=$E11,G87*(1+Input!$D$46),0)</f>
        <v>0</v>
      </c>
      <c r="H88" s="127"/>
      <c r="I88" s="104">
        <f t="shared" ca="1" si="45"/>
        <v>0</v>
      </c>
      <c r="K88" s="123">
        <f ca="1">IF(Input!$B$72&gt;=$E11,K87*(1+Input!$D$47),0)</f>
        <v>0</v>
      </c>
      <c r="L88" s="127"/>
      <c r="M88" s="104">
        <f t="shared" ca="1" si="47"/>
        <v>0</v>
      </c>
      <c r="N88" s="3"/>
      <c r="O88" s="123">
        <f ca="1">IF(Input!$B$72&gt;=$E11,O87*(1+Input!$D$48),0)</f>
        <v>0</v>
      </c>
      <c r="P88" s="127"/>
      <c r="Q88" s="104">
        <f t="shared" ca="1" si="48"/>
        <v>0</v>
      </c>
      <c r="S88" s="123">
        <f ca="1">IF(Input!$B$72&gt;=$E11,S87*(1+Input!$D$49),0)</f>
        <v>0</v>
      </c>
      <c r="T88" s="127"/>
      <c r="U88" s="104">
        <f t="shared" ca="1" si="49"/>
        <v>0</v>
      </c>
      <c r="W88" s="123">
        <f ca="1">IF(Input!$B$72&gt;=$E11,W87*(1+Input!$D$50),0)</f>
        <v>0</v>
      </c>
      <c r="X88" s="127"/>
      <c r="Y88" s="104">
        <f t="shared" ca="1" si="50"/>
        <v>0</v>
      </c>
      <c r="AA88" s="123">
        <f ca="1">IF(Input!$B$72&gt;=$E11,AA87*(1+Input!$D$51),0)</f>
        <v>0</v>
      </c>
      <c r="AB88" s="127"/>
      <c r="AC88" s="104">
        <f t="shared" ca="1" si="51"/>
        <v>0</v>
      </c>
      <c r="AE88" s="123">
        <f ca="1">IF(Input!$B$72&gt;=$E11,AE87*(1+Input!$D$52),0)</f>
        <v>0</v>
      </c>
      <c r="AF88" s="127"/>
      <c r="AG88" s="104">
        <f t="shared" ca="1" si="52"/>
        <v>0</v>
      </c>
      <c r="AI88" s="111">
        <f t="shared" ca="1" si="53"/>
        <v>5</v>
      </c>
      <c r="AJ88" s="112">
        <f t="shared" si="54"/>
        <v>6</v>
      </c>
      <c r="AK88" s="113">
        <f t="shared" ca="1" si="55"/>
        <v>5</v>
      </c>
      <c r="AL88" s="114">
        <f t="shared" ca="1" si="56"/>
        <v>5</v>
      </c>
      <c r="AN88" s="123">
        <f ca="1">IF(Input!$B$72&gt;=$E11,AN87*(1+Input!$D$53),0)</f>
        <v>0</v>
      </c>
      <c r="AO88" s="127"/>
      <c r="AP88" s="104">
        <f t="shared" ca="1" si="57"/>
        <v>0</v>
      </c>
      <c r="AS88" s="110">
        <f t="shared" ca="1" si="46"/>
        <v>0</v>
      </c>
      <c r="AX88" s="111">
        <f t="shared" ca="1" si="58"/>
        <v>5</v>
      </c>
      <c r="AY88" s="112">
        <f t="shared" si="59"/>
        <v>6</v>
      </c>
      <c r="AZ88" s="113">
        <f t="shared" ca="1" si="60"/>
        <v>5</v>
      </c>
      <c r="BA88" s="114">
        <f t="shared" ca="1" si="61"/>
        <v>5</v>
      </c>
    </row>
    <row r="89" spans="2:75" ht="15" customHeight="1">
      <c r="B89" s="111">
        <f ca="1">IF('Income Replacement Calculations'!$CX$8&lt;0,B88+1)</f>
        <v>6</v>
      </c>
      <c r="C89" s="112">
        <f ca="1">IF('Income Replacement Calculations'!$CX$8&lt;0,C88+1)</f>
        <v>7</v>
      </c>
      <c r="D89" s="113">
        <f ca="1">IF('Income Replacement Calculations'!$CX$8&lt;0,D88+1)</f>
        <v>6</v>
      </c>
      <c r="E89" s="114">
        <f ca="1">IF('Income Replacement Calculations'!$CX$8&lt;0,E88+1)</f>
        <v>6</v>
      </c>
      <c r="G89" s="123">
        <f ca="1">IF(Input!$B$72&gt;=$E12,G88*(1+Input!$D$46),0)</f>
        <v>0</v>
      </c>
      <c r="H89" s="127"/>
      <c r="I89" s="104">
        <f t="shared" ca="1" si="45"/>
        <v>0</v>
      </c>
      <c r="K89" s="123">
        <f ca="1">IF(Input!$B$72&gt;=$E12,K88*(1+Input!$D$47),0)</f>
        <v>0</v>
      </c>
      <c r="L89" s="127"/>
      <c r="M89" s="104">
        <f t="shared" ca="1" si="47"/>
        <v>0</v>
      </c>
      <c r="N89" s="3"/>
      <c r="O89" s="123">
        <f ca="1">IF(Input!$B$72&gt;=$E12,O88*(1+Input!$D$48),0)</f>
        <v>0</v>
      </c>
      <c r="P89" s="127"/>
      <c r="Q89" s="104">
        <f t="shared" ca="1" si="48"/>
        <v>0</v>
      </c>
      <c r="S89" s="123">
        <f ca="1">IF(Input!$B$72&gt;=$E12,S88*(1+Input!$D$49),0)</f>
        <v>0</v>
      </c>
      <c r="T89" s="127"/>
      <c r="U89" s="104">
        <f t="shared" ca="1" si="49"/>
        <v>0</v>
      </c>
      <c r="W89" s="123">
        <f ca="1">IF(Input!$B$72&gt;=$E12,W88*(1+Input!$D$50),0)</f>
        <v>0</v>
      </c>
      <c r="X89" s="127"/>
      <c r="Y89" s="104">
        <f t="shared" ca="1" si="50"/>
        <v>0</v>
      </c>
      <c r="AA89" s="123">
        <f ca="1">IF(Input!$B$72&gt;=$E12,AA88*(1+Input!$D$51),0)</f>
        <v>0</v>
      </c>
      <c r="AB89" s="127"/>
      <c r="AC89" s="104">
        <f t="shared" ca="1" si="51"/>
        <v>0</v>
      </c>
      <c r="AE89" s="123">
        <f ca="1">IF(Input!$B$72&gt;=$E12,AE88*(1+Input!$D$52),0)</f>
        <v>0</v>
      </c>
      <c r="AF89" s="127"/>
      <c r="AG89" s="104">
        <f t="shared" ca="1" si="52"/>
        <v>0</v>
      </c>
      <c r="AI89" s="111">
        <f t="shared" ca="1" si="53"/>
        <v>6</v>
      </c>
      <c r="AJ89" s="112">
        <f t="shared" si="54"/>
        <v>7</v>
      </c>
      <c r="AK89" s="113">
        <f t="shared" ca="1" si="55"/>
        <v>6</v>
      </c>
      <c r="AL89" s="114">
        <f t="shared" ca="1" si="56"/>
        <v>6</v>
      </c>
      <c r="AN89" s="123">
        <f ca="1">IF(Input!$B$72&gt;=$E12,AN88*(1+Input!$D$53),0)</f>
        <v>0</v>
      </c>
      <c r="AO89" s="127"/>
      <c r="AP89" s="104">
        <f t="shared" ca="1" si="57"/>
        <v>0</v>
      </c>
      <c r="AS89" s="110">
        <f t="shared" ca="1" si="46"/>
        <v>0</v>
      </c>
      <c r="AX89" s="111">
        <f t="shared" ca="1" si="58"/>
        <v>6</v>
      </c>
      <c r="AY89" s="112">
        <f t="shared" si="59"/>
        <v>7</v>
      </c>
      <c r="AZ89" s="113">
        <f t="shared" ca="1" si="60"/>
        <v>6</v>
      </c>
      <c r="BA89" s="114">
        <f t="shared" ca="1" si="61"/>
        <v>6</v>
      </c>
    </row>
    <row r="90" spans="2:75" ht="15" customHeight="1">
      <c r="B90" s="111">
        <f ca="1">IF('Income Replacement Calculations'!$CX$8&lt;0,B89+1)</f>
        <v>7</v>
      </c>
      <c r="C90" s="112">
        <f ca="1">IF('Income Replacement Calculations'!$CX$8&lt;0,C89+1)</f>
        <v>8</v>
      </c>
      <c r="D90" s="113">
        <f ca="1">IF('Income Replacement Calculations'!$CX$8&lt;0,D89+1)</f>
        <v>7</v>
      </c>
      <c r="E90" s="114">
        <f ca="1">IF('Income Replacement Calculations'!$CX$8&lt;0,E89+1)</f>
        <v>7</v>
      </c>
      <c r="G90" s="123">
        <f ca="1">IF(Input!$B$72&gt;=$E13,G89*(1+Input!$D$46),0)</f>
        <v>0</v>
      </c>
      <c r="H90" s="127"/>
      <c r="I90" s="104">
        <f t="shared" ca="1" si="45"/>
        <v>0</v>
      </c>
      <c r="K90" s="123">
        <f ca="1">IF(Input!$B$72&gt;=$E13,K89*(1+Input!$D$47),0)</f>
        <v>0</v>
      </c>
      <c r="L90" s="127"/>
      <c r="M90" s="104">
        <f t="shared" ca="1" si="47"/>
        <v>0</v>
      </c>
      <c r="N90" s="3"/>
      <c r="O90" s="123">
        <f ca="1">IF(Input!$B$72&gt;=$E13,O89*(1+Input!$D$48),0)</f>
        <v>0</v>
      </c>
      <c r="P90" s="127"/>
      <c r="Q90" s="104">
        <f t="shared" ca="1" si="48"/>
        <v>0</v>
      </c>
      <c r="S90" s="123">
        <f ca="1">IF(Input!$B$72&gt;=$E13,S89*(1+Input!$D$49),0)</f>
        <v>0</v>
      </c>
      <c r="T90" s="127"/>
      <c r="U90" s="104">
        <f t="shared" ca="1" si="49"/>
        <v>0</v>
      </c>
      <c r="W90" s="123">
        <f ca="1">IF(Input!$B$72&gt;=$E13,W89*(1+Input!$D$50),0)</f>
        <v>0</v>
      </c>
      <c r="X90" s="127"/>
      <c r="Y90" s="104">
        <f t="shared" ca="1" si="50"/>
        <v>0</v>
      </c>
      <c r="AA90" s="123">
        <f ca="1">IF(Input!$B$72&gt;=$E13,AA89*(1+Input!$D$51),0)</f>
        <v>0</v>
      </c>
      <c r="AB90" s="127"/>
      <c r="AC90" s="104">
        <f t="shared" ca="1" si="51"/>
        <v>0</v>
      </c>
      <c r="AE90" s="123">
        <f ca="1">IF(Input!$B$72&gt;=$E13,AE89*(1+Input!$D$52),0)</f>
        <v>0</v>
      </c>
      <c r="AF90" s="127"/>
      <c r="AG90" s="104">
        <f t="shared" ca="1" si="52"/>
        <v>0</v>
      </c>
      <c r="AI90" s="111">
        <f t="shared" ca="1" si="53"/>
        <v>7</v>
      </c>
      <c r="AJ90" s="112">
        <f t="shared" si="54"/>
        <v>8</v>
      </c>
      <c r="AK90" s="113">
        <f t="shared" ca="1" si="55"/>
        <v>7</v>
      </c>
      <c r="AL90" s="114">
        <f t="shared" ca="1" si="56"/>
        <v>7</v>
      </c>
      <c r="AN90" s="123">
        <f ca="1">IF(Input!$B$72&gt;=$E13,AN89*(1+Input!$D$53),0)</f>
        <v>0</v>
      </c>
      <c r="AO90" s="127"/>
      <c r="AP90" s="104">
        <f t="shared" ca="1" si="57"/>
        <v>0</v>
      </c>
      <c r="AS90" s="110">
        <f t="shared" ca="1" si="46"/>
        <v>0</v>
      </c>
      <c r="AX90" s="111">
        <f t="shared" ca="1" si="58"/>
        <v>7</v>
      </c>
      <c r="AY90" s="112">
        <f t="shared" si="59"/>
        <v>8</v>
      </c>
      <c r="AZ90" s="113">
        <f t="shared" ca="1" si="60"/>
        <v>7</v>
      </c>
      <c r="BA90" s="114">
        <f t="shared" ca="1" si="61"/>
        <v>7</v>
      </c>
    </row>
    <row r="91" spans="2:75" ht="15" customHeight="1">
      <c r="B91" s="111">
        <f ca="1">IF('Income Replacement Calculations'!$CX$8&lt;0,B90+1)</f>
        <v>8</v>
      </c>
      <c r="C91" s="112">
        <f ca="1">IF('Income Replacement Calculations'!$CX$8&lt;0,C90+1)</f>
        <v>9</v>
      </c>
      <c r="D91" s="113">
        <f ca="1">IF('Income Replacement Calculations'!$CX$8&lt;0,D90+1)</f>
        <v>8</v>
      </c>
      <c r="E91" s="114">
        <f ca="1">IF('Income Replacement Calculations'!$CX$8&lt;0,E90+1)</f>
        <v>8</v>
      </c>
      <c r="G91" s="123">
        <f ca="1">IF(Input!$B$72&gt;=$E14,G90*(1+Input!$D$46),0)</f>
        <v>0</v>
      </c>
      <c r="H91" s="127"/>
      <c r="I91" s="104">
        <f t="shared" ca="1" si="45"/>
        <v>0</v>
      </c>
      <c r="K91" s="123">
        <f ca="1">IF(Input!$B$72&gt;=$E14,K90*(1+Input!$D$47),0)</f>
        <v>0</v>
      </c>
      <c r="L91" s="127"/>
      <c r="M91" s="104">
        <f t="shared" ca="1" si="47"/>
        <v>0</v>
      </c>
      <c r="N91" s="3"/>
      <c r="O91" s="123">
        <f ca="1">IF(Input!$B$72&gt;=$E14,O90*(1+Input!$D$48),0)</f>
        <v>0</v>
      </c>
      <c r="P91" s="127"/>
      <c r="Q91" s="104">
        <f t="shared" ca="1" si="48"/>
        <v>0</v>
      </c>
      <c r="S91" s="123">
        <f ca="1">IF(Input!$B$72&gt;=$E14,S90*(1+Input!$D$49),0)</f>
        <v>0</v>
      </c>
      <c r="T91" s="127"/>
      <c r="U91" s="104">
        <f t="shared" ca="1" si="49"/>
        <v>0</v>
      </c>
      <c r="W91" s="123">
        <f ca="1">IF(Input!$B$72&gt;=$E14,W90*(1+Input!$D$50),0)</f>
        <v>0</v>
      </c>
      <c r="X91" s="127"/>
      <c r="Y91" s="104">
        <f t="shared" ca="1" si="50"/>
        <v>0</v>
      </c>
      <c r="AA91" s="123">
        <f ca="1">IF(Input!$B$72&gt;=$E14,AA90*(1+Input!$D$51),0)</f>
        <v>0</v>
      </c>
      <c r="AB91" s="127"/>
      <c r="AC91" s="104">
        <f t="shared" ca="1" si="51"/>
        <v>0</v>
      </c>
      <c r="AE91" s="123">
        <f ca="1">IF(Input!$B$72&gt;=$E14,AE90*(1+Input!$D$52),0)</f>
        <v>0</v>
      </c>
      <c r="AF91" s="127"/>
      <c r="AG91" s="104">
        <f t="shared" ca="1" si="52"/>
        <v>0</v>
      </c>
      <c r="AI91" s="111">
        <f t="shared" ca="1" si="53"/>
        <v>8</v>
      </c>
      <c r="AJ91" s="112">
        <f t="shared" si="54"/>
        <v>9</v>
      </c>
      <c r="AK91" s="113">
        <f t="shared" ca="1" si="55"/>
        <v>8</v>
      </c>
      <c r="AL91" s="114">
        <f t="shared" ca="1" si="56"/>
        <v>8</v>
      </c>
      <c r="AN91" s="123">
        <f ca="1">IF(Input!$B$72&gt;=$E14,AN90*(1+Input!$D$53),0)</f>
        <v>0</v>
      </c>
      <c r="AO91" s="127"/>
      <c r="AP91" s="104">
        <f t="shared" ca="1" si="57"/>
        <v>0</v>
      </c>
      <c r="AS91" s="110">
        <f t="shared" ca="1" si="46"/>
        <v>0</v>
      </c>
      <c r="AX91" s="111">
        <f t="shared" ca="1" si="58"/>
        <v>8</v>
      </c>
      <c r="AY91" s="112">
        <f t="shared" si="59"/>
        <v>9</v>
      </c>
      <c r="AZ91" s="113">
        <f t="shared" ca="1" si="60"/>
        <v>8</v>
      </c>
      <c r="BA91" s="114">
        <f t="shared" ca="1" si="61"/>
        <v>8</v>
      </c>
    </row>
    <row r="92" spans="2:75" ht="15" customHeight="1">
      <c r="B92" s="111">
        <f ca="1">IF('Income Replacement Calculations'!$CX$8&lt;0,B91+1)</f>
        <v>9</v>
      </c>
      <c r="C92" s="112">
        <f ca="1">IF('Income Replacement Calculations'!$CX$8&lt;0,C91+1)</f>
        <v>10</v>
      </c>
      <c r="D92" s="113">
        <f ca="1">IF('Income Replacement Calculations'!$CX$8&lt;0,D91+1)</f>
        <v>9</v>
      </c>
      <c r="E92" s="114">
        <f ca="1">IF('Income Replacement Calculations'!$CX$8&lt;0,E91+1)</f>
        <v>9</v>
      </c>
      <c r="G92" s="123">
        <f ca="1">IF(Input!$B$72&gt;=$E15,G91*(1+Input!$D$46),0)</f>
        <v>0</v>
      </c>
      <c r="H92" s="127"/>
      <c r="I92" s="104">
        <f t="shared" ca="1" si="45"/>
        <v>0</v>
      </c>
      <c r="K92" s="123">
        <f ca="1">IF(Input!$B$72&gt;=$E15,K91*(1+Input!$D$47),0)</f>
        <v>0</v>
      </c>
      <c r="L92" s="127"/>
      <c r="M92" s="104">
        <f t="shared" ca="1" si="47"/>
        <v>0</v>
      </c>
      <c r="N92" s="3"/>
      <c r="O92" s="123">
        <f ca="1">IF(Input!$B$72&gt;=$E15,O91*(1+Input!$D$48),0)</f>
        <v>0</v>
      </c>
      <c r="P92" s="127"/>
      <c r="Q92" s="104">
        <f t="shared" ca="1" si="48"/>
        <v>0</v>
      </c>
      <c r="S92" s="123">
        <f ca="1">IF(Input!$B$72&gt;=$E15,S91*(1+Input!$D$49),0)</f>
        <v>0</v>
      </c>
      <c r="T92" s="127"/>
      <c r="U92" s="104">
        <f t="shared" ca="1" si="49"/>
        <v>0</v>
      </c>
      <c r="W92" s="123">
        <f ca="1">IF(Input!$B$72&gt;=$E15,W91*(1+Input!$D$50),0)</f>
        <v>0</v>
      </c>
      <c r="X92" s="127"/>
      <c r="Y92" s="104">
        <f t="shared" ca="1" si="50"/>
        <v>0</v>
      </c>
      <c r="AA92" s="123">
        <f ca="1">IF(Input!$B$72&gt;=$E15,AA91*(1+Input!$D$51),0)</f>
        <v>0</v>
      </c>
      <c r="AB92" s="127"/>
      <c r="AC92" s="104">
        <f t="shared" ca="1" si="51"/>
        <v>0</v>
      </c>
      <c r="AE92" s="123">
        <f ca="1">IF(Input!$B$72&gt;=$E15,AE91*(1+Input!$D$52),0)</f>
        <v>0</v>
      </c>
      <c r="AF92" s="127"/>
      <c r="AG92" s="104">
        <f t="shared" ca="1" si="52"/>
        <v>0</v>
      </c>
      <c r="AI92" s="111">
        <f t="shared" ca="1" si="53"/>
        <v>9</v>
      </c>
      <c r="AJ92" s="112">
        <f t="shared" si="54"/>
        <v>10</v>
      </c>
      <c r="AK92" s="113">
        <f t="shared" ca="1" si="55"/>
        <v>9</v>
      </c>
      <c r="AL92" s="114">
        <f t="shared" ca="1" si="56"/>
        <v>9</v>
      </c>
      <c r="AN92" s="123">
        <f ca="1">IF(Input!$B$72&gt;=$E15,AN91*(1+Input!$D$53),0)</f>
        <v>0</v>
      </c>
      <c r="AO92" s="127"/>
      <c r="AP92" s="104">
        <f t="shared" ca="1" si="57"/>
        <v>0</v>
      </c>
      <c r="AS92" s="110">
        <f t="shared" ca="1" si="46"/>
        <v>0</v>
      </c>
      <c r="AX92" s="111">
        <f t="shared" ca="1" si="58"/>
        <v>9</v>
      </c>
      <c r="AY92" s="112">
        <f t="shared" si="59"/>
        <v>10</v>
      </c>
      <c r="AZ92" s="113">
        <f t="shared" ca="1" si="60"/>
        <v>9</v>
      </c>
      <c r="BA92" s="114">
        <f t="shared" ca="1" si="61"/>
        <v>9</v>
      </c>
    </row>
    <row r="93" spans="2:75" ht="15" customHeight="1">
      <c r="B93" s="111">
        <f ca="1">IF('Income Replacement Calculations'!$CX$8&lt;0,B92+1)</f>
        <v>10</v>
      </c>
      <c r="C93" s="112">
        <f ca="1">IF('Income Replacement Calculations'!$CX$8&lt;0,C92+1)</f>
        <v>11</v>
      </c>
      <c r="D93" s="113">
        <f ca="1">IF('Income Replacement Calculations'!$CX$8&lt;0,D92+1)</f>
        <v>10</v>
      </c>
      <c r="E93" s="114">
        <f ca="1">IF('Income Replacement Calculations'!$CX$8&lt;0,E92+1)</f>
        <v>10</v>
      </c>
      <c r="G93" s="123">
        <f ca="1">IF(Input!$B$72&gt;=$E16,G92*(1+Input!$D$46),0)</f>
        <v>0</v>
      </c>
      <c r="H93" s="127"/>
      <c r="I93" s="104">
        <f t="shared" ca="1" si="45"/>
        <v>0</v>
      </c>
      <c r="K93" s="123">
        <f ca="1">IF(Input!$B$72&gt;=$E16,K92*(1+Input!$D$47),0)</f>
        <v>0</v>
      </c>
      <c r="L93" s="127"/>
      <c r="M93" s="104">
        <f t="shared" ca="1" si="47"/>
        <v>0</v>
      </c>
      <c r="N93" s="3"/>
      <c r="O93" s="123">
        <f ca="1">IF(Input!$B$72&gt;=$E16,O92*(1+Input!$D$48),0)</f>
        <v>0</v>
      </c>
      <c r="P93" s="127"/>
      <c r="Q93" s="104">
        <f t="shared" ca="1" si="48"/>
        <v>0</v>
      </c>
      <c r="S93" s="123">
        <f ca="1">IF(Input!$B$72&gt;=$E16,S92*(1+Input!$D$49),0)</f>
        <v>0</v>
      </c>
      <c r="T93" s="127"/>
      <c r="U93" s="104">
        <f t="shared" ca="1" si="49"/>
        <v>0</v>
      </c>
      <c r="W93" s="123">
        <f ca="1">IF(Input!$B$72&gt;=$E16,W92*(1+Input!$D$50),0)</f>
        <v>0</v>
      </c>
      <c r="X93" s="127"/>
      <c r="Y93" s="104">
        <f t="shared" ca="1" si="50"/>
        <v>0</v>
      </c>
      <c r="AA93" s="123">
        <f ca="1">IF(Input!$B$72&gt;=$E16,AA92*(1+Input!$D$51),0)</f>
        <v>0</v>
      </c>
      <c r="AB93" s="127"/>
      <c r="AC93" s="104">
        <f t="shared" ca="1" si="51"/>
        <v>0</v>
      </c>
      <c r="AE93" s="123">
        <f ca="1">IF(Input!$B$72&gt;=$E16,AE92*(1+Input!$D$52),0)</f>
        <v>0</v>
      </c>
      <c r="AF93" s="127"/>
      <c r="AG93" s="104">
        <f t="shared" ca="1" si="52"/>
        <v>0</v>
      </c>
      <c r="AI93" s="111">
        <f t="shared" ca="1" si="53"/>
        <v>10</v>
      </c>
      <c r="AJ93" s="112">
        <f t="shared" si="54"/>
        <v>11</v>
      </c>
      <c r="AK93" s="113">
        <f t="shared" ca="1" si="55"/>
        <v>10</v>
      </c>
      <c r="AL93" s="114">
        <f t="shared" ca="1" si="56"/>
        <v>10</v>
      </c>
      <c r="AN93" s="123">
        <f ca="1">IF(Input!$B$72&gt;=$E16,AN92*(1+Input!$D$53),0)</f>
        <v>0</v>
      </c>
      <c r="AO93" s="127"/>
      <c r="AP93" s="104">
        <f t="shared" ca="1" si="57"/>
        <v>0</v>
      </c>
      <c r="AS93" s="110">
        <f t="shared" ca="1" si="46"/>
        <v>0</v>
      </c>
      <c r="AX93" s="111">
        <f t="shared" ca="1" si="58"/>
        <v>10</v>
      </c>
      <c r="AY93" s="112">
        <f t="shared" si="59"/>
        <v>11</v>
      </c>
      <c r="AZ93" s="113">
        <f t="shared" ca="1" si="60"/>
        <v>10</v>
      </c>
      <c r="BA93" s="114">
        <f t="shared" ca="1" si="61"/>
        <v>10</v>
      </c>
    </row>
    <row r="94" spans="2:75" ht="15" customHeight="1">
      <c r="B94" s="111">
        <f ca="1">IF('Income Replacement Calculations'!$CX$8&lt;0,B93+1)</f>
        <v>11</v>
      </c>
      <c r="C94" s="112">
        <f ca="1">IF('Income Replacement Calculations'!$CX$8&lt;0,C93+1)</f>
        <v>12</v>
      </c>
      <c r="D94" s="113">
        <f ca="1">IF('Income Replacement Calculations'!$CX$8&lt;0,D93+1)</f>
        <v>11</v>
      </c>
      <c r="E94" s="114">
        <f ca="1">IF('Income Replacement Calculations'!$CX$8&lt;0,E93+1)</f>
        <v>11</v>
      </c>
      <c r="G94" s="123">
        <f ca="1">IF(Input!$B$72&gt;=$E17,G93*(1+Input!$D$46),0)</f>
        <v>0</v>
      </c>
      <c r="H94" s="127"/>
      <c r="I94" s="104">
        <f t="shared" ca="1" si="45"/>
        <v>0</v>
      </c>
      <c r="K94" s="123">
        <f ca="1">IF(Input!$B$72&gt;=$E17,K93*(1+Input!$D$47),0)</f>
        <v>0</v>
      </c>
      <c r="L94" s="127"/>
      <c r="M94" s="104">
        <f t="shared" ca="1" si="47"/>
        <v>0</v>
      </c>
      <c r="N94" s="3"/>
      <c r="O94" s="123">
        <f ca="1">IF(Input!$B$72&gt;=$E17,O93*(1+Input!$D$48),0)</f>
        <v>0</v>
      </c>
      <c r="P94" s="127"/>
      <c r="Q94" s="104">
        <f t="shared" ca="1" si="48"/>
        <v>0</v>
      </c>
      <c r="S94" s="123">
        <f ca="1">IF(Input!$B$72&gt;=$E17,S93*(1+Input!$D$49),0)</f>
        <v>0</v>
      </c>
      <c r="T94" s="127"/>
      <c r="U94" s="104">
        <f t="shared" ca="1" si="49"/>
        <v>0</v>
      </c>
      <c r="W94" s="123">
        <f ca="1">IF(Input!$B$72&gt;=$E17,W93*(1+Input!$D$50),0)</f>
        <v>0</v>
      </c>
      <c r="X94" s="127"/>
      <c r="Y94" s="104">
        <f t="shared" ca="1" si="50"/>
        <v>0</v>
      </c>
      <c r="AA94" s="123">
        <f ca="1">IF(Input!$B$72&gt;=$E17,AA93*(1+Input!$D$51),0)</f>
        <v>0</v>
      </c>
      <c r="AB94" s="127"/>
      <c r="AC94" s="104">
        <f t="shared" ca="1" si="51"/>
        <v>0</v>
      </c>
      <c r="AE94" s="123">
        <f ca="1">IF(Input!$B$72&gt;=$E17,AE93*(1+Input!$D$52),0)</f>
        <v>0</v>
      </c>
      <c r="AF94" s="127"/>
      <c r="AG94" s="104">
        <f t="shared" ca="1" si="52"/>
        <v>0</v>
      </c>
      <c r="AI94" s="111">
        <f t="shared" ca="1" si="53"/>
        <v>11</v>
      </c>
      <c r="AJ94" s="112">
        <f t="shared" si="54"/>
        <v>12</v>
      </c>
      <c r="AK94" s="113">
        <f t="shared" ca="1" si="55"/>
        <v>11</v>
      </c>
      <c r="AL94" s="114">
        <f t="shared" ca="1" si="56"/>
        <v>11</v>
      </c>
      <c r="AN94" s="123">
        <f ca="1">IF(Input!$B$72&gt;=$E17,AN93*(1+Input!$D$53),0)</f>
        <v>0</v>
      </c>
      <c r="AO94" s="127"/>
      <c r="AP94" s="104">
        <f t="shared" ca="1" si="57"/>
        <v>0</v>
      </c>
      <c r="AS94" s="110">
        <f t="shared" ca="1" si="46"/>
        <v>0</v>
      </c>
      <c r="AX94" s="111">
        <f t="shared" ca="1" si="58"/>
        <v>11</v>
      </c>
      <c r="AY94" s="112">
        <f t="shared" si="59"/>
        <v>12</v>
      </c>
      <c r="AZ94" s="113">
        <f t="shared" ca="1" si="60"/>
        <v>11</v>
      </c>
      <c r="BA94" s="114">
        <f t="shared" ca="1" si="61"/>
        <v>11</v>
      </c>
    </row>
    <row r="95" spans="2:75" ht="15" customHeight="1">
      <c r="B95" s="111">
        <f ca="1">IF('Income Replacement Calculations'!$CX$8&lt;0,B94+1)</f>
        <v>12</v>
      </c>
      <c r="C95" s="112">
        <f ca="1">IF('Income Replacement Calculations'!$CX$8&lt;0,C94+1)</f>
        <v>13</v>
      </c>
      <c r="D95" s="113">
        <f ca="1">IF('Income Replacement Calculations'!$CX$8&lt;0,D94+1)</f>
        <v>12</v>
      </c>
      <c r="E95" s="114">
        <f ca="1">IF('Income Replacement Calculations'!$CX$8&lt;0,E94+1)</f>
        <v>12</v>
      </c>
      <c r="G95" s="123">
        <f ca="1">IF(Input!$B$72&gt;=$E18,G94*(1+Input!$D$46),0)</f>
        <v>0</v>
      </c>
      <c r="H95" s="127"/>
      <c r="I95" s="104">
        <f t="shared" ca="1" si="45"/>
        <v>0</v>
      </c>
      <c r="K95" s="123">
        <f ca="1">IF(Input!$B$72&gt;=$E18,K94*(1+Input!$D$47),0)</f>
        <v>0</v>
      </c>
      <c r="L95" s="127"/>
      <c r="M95" s="104">
        <f t="shared" ca="1" si="47"/>
        <v>0</v>
      </c>
      <c r="N95" s="3"/>
      <c r="O95" s="123">
        <f ca="1">IF(Input!$B$72&gt;=$E18,O94*(1+Input!$D$48),0)</f>
        <v>0</v>
      </c>
      <c r="P95" s="127"/>
      <c r="Q95" s="104">
        <f t="shared" ca="1" si="48"/>
        <v>0</v>
      </c>
      <c r="S95" s="123">
        <f ca="1">IF(Input!$B$72&gt;=$E18,S94*(1+Input!$D$49),0)</f>
        <v>0</v>
      </c>
      <c r="T95" s="127"/>
      <c r="U95" s="104">
        <f t="shared" ca="1" si="49"/>
        <v>0</v>
      </c>
      <c r="W95" s="123">
        <f ca="1">IF(Input!$B$72&gt;=$E18,W94*(1+Input!$D$50),0)</f>
        <v>0</v>
      </c>
      <c r="X95" s="127"/>
      <c r="Y95" s="104">
        <f t="shared" ca="1" si="50"/>
        <v>0</v>
      </c>
      <c r="AA95" s="123">
        <f ca="1">IF(Input!$B$72&gt;=$E18,AA94*(1+Input!$D$51),0)</f>
        <v>0</v>
      </c>
      <c r="AB95" s="127"/>
      <c r="AC95" s="104">
        <f t="shared" ca="1" si="51"/>
        <v>0</v>
      </c>
      <c r="AE95" s="123">
        <f ca="1">IF(Input!$B$72&gt;=$E18,AE94*(1+Input!$D$52),0)</f>
        <v>0</v>
      </c>
      <c r="AF95" s="127"/>
      <c r="AG95" s="104">
        <f t="shared" ca="1" si="52"/>
        <v>0</v>
      </c>
      <c r="AI95" s="111">
        <f t="shared" ca="1" si="53"/>
        <v>12</v>
      </c>
      <c r="AJ95" s="112">
        <f t="shared" si="54"/>
        <v>13</v>
      </c>
      <c r="AK95" s="113">
        <f t="shared" ca="1" si="55"/>
        <v>12</v>
      </c>
      <c r="AL95" s="114">
        <f t="shared" ca="1" si="56"/>
        <v>12</v>
      </c>
      <c r="AN95" s="123">
        <f ca="1">IF(Input!$B$72&gt;=$E18,AN94*(1+Input!$D$53),0)</f>
        <v>0</v>
      </c>
      <c r="AO95" s="127"/>
      <c r="AP95" s="104">
        <f t="shared" ca="1" si="57"/>
        <v>0</v>
      </c>
      <c r="AS95" s="110">
        <f t="shared" ca="1" si="46"/>
        <v>0</v>
      </c>
      <c r="AX95" s="111">
        <f t="shared" ca="1" si="58"/>
        <v>12</v>
      </c>
      <c r="AY95" s="112">
        <f t="shared" si="59"/>
        <v>13</v>
      </c>
      <c r="AZ95" s="113">
        <f t="shared" ca="1" si="60"/>
        <v>12</v>
      </c>
      <c r="BA95" s="114">
        <f t="shared" ca="1" si="61"/>
        <v>12</v>
      </c>
    </row>
    <row r="96" spans="2:75" ht="15" customHeight="1">
      <c r="B96" s="111">
        <f ca="1">IF('Income Replacement Calculations'!$CX$8&lt;0,B95+1)</f>
        <v>13</v>
      </c>
      <c r="C96" s="112">
        <f ca="1">IF('Income Replacement Calculations'!$CX$8&lt;0,C95+1)</f>
        <v>14</v>
      </c>
      <c r="D96" s="113">
        <f ca="1">IF('Income Replacement Calculations'!$CX$8&lt;0,D95+1)</f>
        <v>13</v>
      </c>
      <c r="E96" s="114">
        <f ca="1">IF('Income Replacement Calculations'!$CX$8&lt;0,E95+1)</f>
        <v>13</v>
      </c>
      <c r="G96" s="123">
        <f ca="1">IF(Input!$B$72&gt;=$E19,G95*(1+Input!$D$46),0)</f>
        <v>0</v>
      </c>
      <c r="H96" s="127"/>
      <c r="I96" s="104">
        <f t="shared" ca="1" si="45"/>
        <v>0</v>
      </c>
      <c r="K96" s="123">
        <f ca="1">IF(Input!$B$72&gt;=$E19,K95*(1+Input!$D$47),0)</f>
        <v>0</v>
      </c>
      <c r="L96" s="127"/>
      <c r="M96" s="104">
        <f t="shared" ca="1" si="47"/>
        <v>0</v>
      </c>
      <c r="N96" s="3"/>
      <c r="O96" s="123">
        <f ca="1">IF(Input!$B$72&gt;=$E19,O95*(1+Input!$D$48),0)</f>
        <v>0</v>
      </c>
      <c r="P96" s="127"/>
      <c r="Q96" s="104">
        <f t="shared" ca="1" si="48"/>
        <v>0</v>
      </c>
      <c r="S96" s="123">
        <f ca="1">IF(Input!$B$72&gt;=$E19,S95*(1+Input!$D$49),0)</f>
        <v>0</v>
      </c>
      <c r="T96" s="127"/>
      <c r="U96" s="104">
        <f t="shared" ca="1" si="49"/>
        <v>0</v>
      </c>
      <c r="W96" s="123">
        <f ca="1">IF(Input!$B$72&gt;=$E19,W95*(1+Input!$D$50),0)</f>
        <v>0</v>
      </c>
      <c r="X96" s="127"/>
      <c r="Y96" s="104">
        <f t="shared" ca="1" si="50"/>
        <v>0</v>
      </c>
      <c r="AA96" s="123">
        <f ca="1">IF(Input!$B$72&gt;=$E19,AA95*(1+Input!$D$51),0)</f>
        <v>0</v>
      </c>
      <c r="AB96" s="127"/>
      <c r="AC96" s="104">
        <f t="shared" ca="1" si="51"/>
        <v>0</v>
      </c>
      <c r="AE96" s="123">
        <f ca="1">IF(Input!$B$72&gt;=$E19,AE95*(1+Input!$D$52),0)</f>
        <v>0</v>
      </c>
      <c r="AF96" s="127"/>
      <c r="AG96" s="104">
        <f t="shared" ca="1" si="52"/>
        <v>0</v>
      </c>
      <c r="AI96" s="111">
        <f t="shared" ca="1" si="53"/>
        <v>13</v>
      </c>
      <c r="AJ96" s="112">
        <f t="shared" si="54"/>
        <v>14</v>
      </c>
      <c r="AK96" s="113">
        <f t="shared" ca="1" si="55"/>
        <v>13</v>
      </c>
      <c r="AL96" s="114">
        <f t="shared" ca="1" si="56"/>
        <v>13</v>
      </c>
      <c r="AN96" s="123">
        <f ca="1">IF(Input!$B$72&gt;=$E19,AN95*(1+Input!$D$53),0)</f>
        <v>0</v>
      </c>
      <c r="AO96" s="127"/>
      <c r="AP96" s="104">
        <f t="shared" ca="1" si="57"/>
        <v>0</v>
      </c>
      <c r="AS96" s="110">
        <f t="shared" ca="1" si="46"/>
        <v>0</v>
      </c>
      <c r="AX96" s="111">
        <f t="shared" ca="1" si="58"/>
        <v>13</v>
      </c>
      <c r="AY96" s="112">
        <f t="shared" si="59"/>
        <v>14</v>
      </c>
      <c r="AZ96" s="113">
        <f t="shared" ca="1" si="60"/>
        <v>13</v>
      </c>
      <c r="BA96" s="114">
        <f t="shared" ca="1" si="61"/>
        <v>13</v>
      </c>
    </row>
    <row r="97" spans="2:53" ht="15" customHeight="1">
      <c r="B97" s="111">
        <f ca="1">IF('Income Replacement Calculations'!$CX$8&lt;0,B96+1)</f>
        <v>14</v>
      </c>
      <c r="C97" s="112">
        <f ca="1">IF('Income Replacement Calculations'!$CX$8&lt;0,C96+1)</f>
        <v>15</v>
      </c>
      <c r="D97" s="113">
        <f ca="1">IF('Income Replacement Calculations'!$CX$8&lt;0,D96+1)</f>
        <v>14</v>
      </c>
      <c r="E97" s="114">
        <f ca="1">IF('Income Replacement Calculations'!$CX$8&lt;0,E96+1)</f>
        <v>14</v>
      </c>
      <c r="G97" s="123">
        <f ca="1">IF(Input!$B$72&gt;=$E20,G96*(1+Input!$D$46),0)</f>
        <v>0</v>
      </c>
      <c r="H97" s="127"/>
      <c r="I97" s="104">
        <f t="shared" ca="1" si="45"/>
        <v>0</v>
      </c>
      <c r="K97" s="123">
        <f ca="1">IF(Input!$B$72&gt;=$E20,K96*(1+Input!$D$47),0)</f>
        <v>0</v>
      </c>
      <c r="L97" s="127"/>
      <c r="M97" s="104">
        <f t="shared" ca="1" si="47"/>
        <v>0</v>
      </c>
      <c r="N97" s="3"/>
      <c r="O97" s="123">
        <f ca="1">IF(Input!$B$72&gt;=$E20,O96*(1+Input!$D$48),0)</f>
        <v>0</v>
      </c>
      <c r="P97" s="127"/>
      <c r="Q97" s="104">
        <f t="shared" ca="1" si="48"/>
        <v>0</v>
      </c>
      <c r="S97" s="123">
        <f ca="1">IF(Input!$B$72&gt;=$E20,S96*(1+Input!$D$49),0)</f>
        <v>0</v>
      </c>
      <c r="T97" s="127"/>
      <c r="U97" s="104">
        <f t="shared" ca="1" si="49"/>
        <v>0</v>
      </c>
      <c r="W97" s="123">
        <f ca="1">IF(Input!$B$72&gt;=$E20,W96*(1+Input!$D$50),0)</f>
        <v>0</v>
      </c>
      <c r="X97" s="127"/>
      <c r="Y97" s="104">
        <f t="shared" ca="1" si="50"/>
        <v>0</v>
      </c>
      <c r="AA97" s="123">
        <f ca="1">IF(Input!$B$72&gt;=$E20,AA96*(1+Input!$D$51),0)</f>
        <v>0</v>
      </c>
      <c r="AB97" s="127"/>
      <c r="AC97" s="104">
        <f t="shared" ca="1" si="51"/>
        <v>0</v>
      </c>
      <c r="AE97" s="123">
        <f ca="1">IF(Input!$B$72&gt;=$E20,AE96*(1+Input!$D$52),0)</f>
        <v>0</v>
      </c>
      <c r="AF97" s="127"/>
      <c r="AG97" s="104">
        <f t="shared" ca="1" si="52"/>
        <v>0</v>
      </c>
      <c r="AI97" s="111">
        <f t="shared" ca="1" si="53"/>
        <v>14</v>
      </c>
      <c r="AJ97" s="112">
        <f t="shared" si="54"/>
        <v>15</v>
      </c>
      <c r="AK97" s="113">
        <f t="shared" ca="1" si="55"/>
        <v>14</v>
      </c>
      <c r="AL97" s="114">
        <f t="shared" ca="1" si="56"/>
        <v>14</v>
      </c>
      <c r="AN97" s="123">
        <f ca="1">IF(Input!$B$72&gt;=$E20,AN96*(1+Input!$D$53),0)</f>
        <v>0</v>
      </c>
      <c r="AO97" s="127"/>
      <c r="AP97" s="104">
        <f t="shared" ca="1" si="57"/>
        <v>0</v>
      </c>
      <c r="AS97" s="110">
        <f t="shared" ca="1" si="46"/>
        <v>0</v>
      </c>
      <c r="AX97" s="111">
        <f t="shared" ca="1" si="58"/>
        <v>14</v>
      </c>
      <c r="AY97" s="112">
        <f t="shared" si="59"/>
        <v>15</v>
      </c>
      <c r="AZ97" s="113">
        <f t="shared" ca="1" si="60"/>
        <v>14</v>
      </c>
      <c r="BA97" s="114">
        <f t="shared" ca="1" si="61"/>
        <v>14</v>
      </c>
    </row>
    <row r="98" spans="2:53" ht="15" customHeight="1">
      <c r="B98" s="111">
        <f ca="1">IF('Income Replacement Calculations'!$CX$8&lt;0,B97+1)</f>
        <v>15</v>
      </c>
      <c r="C98" s="112">
        <f ca="1">IF('Income Replacement Calculations'!$CX$8&lt;0,C97+1)</f>
        <v>16</v>
      </c>
      <c r="D98" s="113">
        <f ca="1">IF('Income Replacement Calculations'!$CX$8&lt;0,D97+1)</f>
        <v>15</v>
      </c>
      <c r="E98" s="114">
        <f ca="1">IF('Income Replacement Calculations'!$CX$8&lt;0,E97+1)</f>
        <v>15</v>
      </c>
      <c r="G98" s="123">
        <f ca="1">IF(Input!$B$72&gt;=$E21,G97*(1+Input!$D$46),0)</f>
        <v>0</v>
      </c>
      <c r="H98" s="127"/>
      <c r="I98" s="104">
        <f t="shared" ca="1" si="45"/>
        <v>0</v>
      </c>
      <c r="K98" s="123">
        <f ca="1">IF(Input!$B$72&gt;=$E21,K97*(1+Input!$D$47),0)</f>
        <v>0</v>
      </c>
      <c r="L98" s="127"/>
      <c r="M98" s="104">
        <f t="shared" ca="1" si="47"/>
        <v>0</v>
      </c>
      <c r="N98" s="3"/>
      <c r="O98" s="123">
        <f ca="1">IF(Input!$B$72&gt;=$E21,O97*(1+Input!$D$48),0)</f>
        <v>0</v>
      </c>
      <c r="P98" s="127"/>
      <c r="Q98" s="104">
        <f t="shared" ca="1" si="48"/>
        <v>0</v>
      </c>
      <c r="S98" s="123">
        <f ca="1">IF(Input!$B$72&gt;=$E21,S97*(1+Input!$D$49),0)</f>
        <v>0</v>
      </c>
      <c r="T98" s="127"/>
      <c r="U98" s="104">
        <f t="shared" ca="1" si="49"/>
        <v>0</v>
      </c>
      <c r="W98" s="123">
        <f ca="1">IF(Input!$B$72&gt;=$E21,W97*(1+Input!$D$50),0)</f>
        <v>0</v>
      </c>
      <c r="X98" s="127"/>
      <c r="Y98" s="104">
        <f t="shared" ca="1" si="50"/>
        <v>0</v>
      </c>
      <c r="AA98" s="123">
        <f ca="1">IF(Input!$B$72&gt;=$E21,AA97*(1+Input!$D$51),0)</f>
        <v>0</v>
      </c>
      <c r="AB98" s="127"/>
      <c r="AC98" s="104">
        <f t="shared" ca="1" si="51"/>
        <v>0</v>
      </c>
      <c r="AE98" s="123">
        <f ca="1">IF(Input!$B$72&gt;=$E21,AE97*(1+Input!$D$52),0)</f>
        <v>0</v>
      </c>
      <c r="AF98" s="127"/>
      <c r="AG98" s="104">
        <f t="shared" ca="1" si="52"/>
        <v>0</v>
      </c>
      <c r="AI98" s="111">
        <f t="shared" ca="1" si="53"/>
        <v>15</v>
      </c>
      <c r="AJ98" s="112">
        <f t="shared" si="54"/>
        <v>16</v>
      </c>
      <c r="AK98" s="113">
        <f t="shared" ca="1" si="55"/>
        <v>15</v>
      </c>
      <c r="AL98" s="114">
        <f t="shared" ca="1" si="56"/>
        <v>15</v>
      </c>
      <c r="AN98" s="123">
        <f ca="1">IF(Input!$B$72&gt;=$E21,AN97*(1+Input!$D$53),0)</f>
        <v>0</v>
      </c>
      <c r="AO98" s="127"/>
      <c r="AP98" s="104">
        <f t="shared" ca="1" si="57"/>
        <v>0</v>
      </c>
      <c r="AS98" s="110">
        <f t="shared" ca="1" si="46"/>
        <v>0</v>
      </c>
      <c r="AX98" s="111">
        <f t="shared" ca="1" si="58"/>
        <v>15</v>
      </c>
      <c r="AY98" s="112">
        <f t="shared" si="59"/>
        <v>16</v>
      </c>
      <c r="AZ98" s="113">
        <f t="shared" ca="1" si="60"/>
        <v>15</v>
      </c>
      <c r="BA98" s="114">
        <f t="shared" ca="1" si="61"/>
        <v>15</v>
      </c>
    </row>
    <row r="99" spans="2:53" ht="15" customHeight="1">
      <c r="B99" s="111">
        <f ca="1">IF('Income Replacement Calculations'!$CX$8&lt;0,B98+1)</f>
        <v>16</v>
      </c>
      <c r="C99" s="112">
        <f ca="1">IF('Income Replacement Calculations'!$CX$8&lt;0,C98+1)</f>
        <v>17</v>
      </c>
      <c r="D99" s="113">
        <f ca="1">IF('Income Replacement Calculations'!$CX$8&lt;0,D98+1)</f>
        <v>16</v>
      </c>
      <c r="E99" s="114">
        <f ca="1">IF('Income Replacement Calculations'!$CX$8&lt;0,E98+1)</f>
        <v>16</v>
      </c>
      <c r="G99" s="123">
        <f ca="1">IF(Input!$B$72&gt;=$E22,G98*(1+Input!$D$46),0)</f>
        <v>0</v>
      </c>
      <c r="H99" s="127"/>
      <c r="I99" s="104">
        <f ca="1">IF(ISBLANK(H99),G99,H99)</f>
        <v>0</v>
      </c>
      <c r="K99" s="123">
        <f ca="1">IF(Input!$B$72&gt;=$E22,K98*(1+Input!$D$47),0)</f>
        <v>0</v>
      </c>
      <c r="L99" s="127"/>
      <c r="M99" s="104">
        <f t="shared" ca="1" si="47"/>
        <v>0</v>
      </c>
      <c r="N99" s="3"/>
      <c r="O99" s="123">
        <f ca="1">IF(Input!$B$72&gt;=$E22,O98*(1+Input!$D$48),0)</f>
        <v>0</v>
      </c>
      <c r="P99" s="127"/>
      <c r="Q99" s="104">
        <f t="shared" ca="1" si="48"/>
        <v>0</v>
      </c>
      <c r="S99" s="123">
        <f ca="1">IF(Input!$B$72&gt;=$E22,S98*(1+Input!$D$49),0)</f>
        <v>0</v>
      </c>
      <c r="T99" s="127"/>
      <c r="U99" s="104">
        <f t="shared" ca="1" si="49"/>
        <v>0</v>
      </c>
      <c r="W99" s="123">
        <f ca="1">IF(Input!$B$72&gt;=$E22,W98*(1+Input!$D$50),0)</f>
        <v>0</v>
      </c>
      <c r="X99" s="127"/>
      <c r="Y99" s="104">
        <f t="shared" ca="1" si="50"/>
        <v>0</v>
      </c>
      <c r="AA99" s="123">
        <f ca="1">IF(Input!$B$72&gt;=$E22,AA98*(1+Input!$D$51),0)</f>
        <v>0</v>
      </c>
      <c r="AB99" s="127"/>
      <c r="AC99" s="104">
        <f t="shared" ca="1" si="51"/>
        <v>0</v>
      </c>
      <c r="AE99" s="123">
        <f ca="1">IF(Input!$B$72&gt;=$E22,AE98*(1+Input!$D$52),0)</f>
        <v>0</v>
      </c>
      <c r="AF99" s="127"/>
      <c r="AG99" s="104">
        <f t="shared" ca="1" si="52"/>
        <v>0</v>
      </c>
      <c r="AI99" s="111">
        <f t="shared" ca="1" si="53"/>
        <v>16</v>
      </c>
      <c r="AJ99" s="112">
        <f t="shared" si="54"/>
        <v>17</v>
      </c>
      <c r="AK99" s="113">
        <f t="shared" ca="1" si="55"/>
        <v>16</v>
      </c>
      <c r="AL99" s="114">
        <f t="shared" ca="1" si="56"/>
        <v>16</v>
      </c>
      <c r="AN99" s="123">
        <f ca="1">IF(Input!$B$72&gt;=$E22,AN98*(1+Input!$D$53),0)</f>
        <v>0</v>
      </c>
      <c r="AO99" s="127"/>
      <c r="AP99" s="104">
        <f t="shared" ca="1" si="57"/>
        <v>0</v>
      </c>
      <c r="AS99" s="110">
        <f t="shared" ca="1" si="46"/>
        <v>0</v>
      </c>
      <c r="AX99" s="111">
        <f t="shared" ca="1" si="58"/>
        <v>16</v>
      </c>
      <c r="AY99" s="112">
        <f t="shared" si="59"/>
        <v>17</v>
      </c>
      <c r="AZ99" s="113">
        <f t="shared" ca="1" si="60"/>
        <v>16</v>
      </c>
      <c r="BA99" s="114">
        <f t="shared" ca="1" si="61"/>
        <v>16</v>
      </c>
    </row>
    <row r="100" spans="2:53" ht="15" customHeight="1">
      <c r="B100" s="111">
        <f ca="1">IF('Income Replacement Calculations'!$CX$8&lt;0,B99+1)</f>
        <v>17</v>
      </c>
      <c r="C100" s="112">
        <f ca="1">IF('Income Replacement Calculations'!$CX$8&lt;0,C99+1)</f>
        <v>18</v>
      </c>
      <c r="D100" s="113">
        <f ca="1">IF('Income Replacement Calculations'!$CX$8&lt;0,D99+1)</f>
        <v>17</v>
      </c>
      <c r="E100" s="114">
        <f ca="1">IF('Income Replacement Calculations'!$CX$8&lt;0,E99+1)</f>
        <v>17</v>
      </c>
      <c r="G100" s="123">
        <f ca="1">IF(Input!$B$72&gt;=$E23,G99*(1+Input!$D$46),0)</f>
        <v>0</v>
      </c>
      <c r="H100" s="127"/>
      <c r="I100" s="104">
        <f t="shared" ca="1" si="45"/>
        <v>0</v>
      </c>
      <c r="K100" s="123">
        <f ca="1">IF(Input!$B$72&gt;=$E23,K99*(1+Input!$D$47),0)</f>
        <v>0</v>
      </c>
      <c r="L100" s="127"/>
      <c r="M100" s="104">
        <f t="shared" ca="1" si="47"/>
        <v>0</v>
      </c>
      <c r="N100" s="3"/>
      <c r="O100" s="123">
        <f ca="1">IF(Input!$B$72&gt;=$E23,O99*(1+Input!$D$48),0)</f>
        <v>0</v>
      </c>
      <c r="P100" s="127"/>
      <c r="Q100" s="104">
        <f t="shared" ca="1" si="48"/>
        <v>0</v>
      </c>
      <c r="S100" s="123">
        <f ca="1">IF(Input!$B$72&gt;=$E23,S99*(1+Input!$D$49),0)</f>
        <v>0</v>
      </c>
      <c r="T100" s="127"/>
      <c r="U100" s="104">
        <f t="shared" ca="1" si="49"/>
        <v>0</v>
      </c>
      <c r="W100" s="123">
        <f ca="1">IF(Input!$B$72&gt;=$E23,W99*(1+Input!$D$50),0)</f>
        <v>0</v>
      </c>
      <c r="X100" s="127"/>
      <c r="Y100" s="104">
        <f t="shared" ca="1" si="50"/>
        <v>0</v>
      </c>
      <c r="AA100" s="123">
        <f ca="1">IF(Input!$B$72&gt;=$E23,AA99*(1+Input!$D$51),0)</f>
        <v>0</v>
      </c>
      <c r="AB100" s="127"/>
      <c r="AC100" s="104">
        <f t="shared" ca="1" si="51"/>
        <v>0</v>
      </c>
      <c r="AE100" s="123">
        <f ca="1">IF(Input!$B$72&gt;=$E23,AE99*(1+Input!$D$52),0)</f>
        <v>0</v>
      </c>
      <c r="AF100" s="127"/>
      <c r="AG100" s="104">
        <f t="shared" ca="1" si="52"/>
        <v>0</v>
      </c>
      <c r="AI100" s="111">
        <f t="shared" ca="1" si="53"/>
        <v>17</v>
      </c>
      <c r="AJ100" s="112">
        <f t="shared" si="54"/>
        <v>18</v>
      </c>
      <c r="AK100" s="113">
        <f t="shared" ca="1" si="55"/>
        <v>17</v>
      </c>
      <c r="AL100" s="114">
        <f t="shared" ca="1" si="56"/>
        <v>17</v>
      </c>
      <c r="AN100" s="123">
        <f ca="1">IF(Input!$B$72&gt;=$E23,AN99*(1+Input!$D$53),0)</f>
        <v>0</v>
      </c>
      <c r="AO100" s="127"/>
      <c r="AP100" s="104">
        <f t="shared" ca="1" si="57"/>
        <v>0</v>
      </c>
      <c r="AS100" s="110">
        <f t="shared" ca="1" si="46"/>
        <v>0</v>
      </c>
      <c r="AX100" s="111">
        <f t="shared" ca="1" si="58"/>
        <v>17</v>
      </c>
      <c r="AY100" s="112">
        <f t="shared" si="59"/>
        <v>18</v>
      </c>
      <c r="AZ100" s="113">
        <f t="shared" ca="1" si="60"/>
        <v>17</v>
      </c>
      <c r="BA100" s="114">
        <f t="shared" ca="1" si="61"/>
        <v>17</v>
      </c>
    </row>
    <row r="101" spans="2:53" ht="15" customHeight="1">
      <c r="B101" s="111">
        <f ca="1">IF('Income Replacement Calculations'!$CX$8&lt;0,B100+1)</f>
        <v>18</v>
      </c>
      <c r="C101" s="112">
        <f ca="1">IF('Income Replacement Calculations'!$CX$8&lt;0,C100+1)</f>
        <v>19</v>
      </c>
      <c r="D101" s="113">
        <f ca="1">IF('Income Replacement Calculations'!$CX$8&lt;0,D100+1)</f>
        <v>18</v>
      </c>
      <c r="E101" s="114">
        <f ca="1">IF('Income Replacement Calculations'!$CX$8&lt;0,E100+1)</f>
        <v>18</v>
      </c>
      <c r="G101" s="123">
        <f ca="1">IF(Input!$B$72&gt;=$E24,G100*(1+Input!$D$46),0)</f>
        <v>0</v>
      </c>
      <c r="H101" s="127"/>
      <c r="I101" s="104">
        <f t="shared" ca="1" si="45"/>
        <v>0</v>
      </c>
      <c r="K101" s="123">
        <f ca="1">IF(Input!$B$72&gt;=$E24,K100*(1+Input!$D$47),0)</f>
        <v>0</v>
      </c>
      <c r="L101" s="127"/>
      <c r="M101" s="104">
        <f t="shared" ca="1" si="47"/>
        <v>0</v>
      </c>
      <c r="N101" s="3"/>
      <c r="O101" s="123">
        <f ca="1">IF(Input!$B$72&gt;=$E24,O100*(1+Input!$D$48),0)</f>
        <v>0</v>
      </c>
      <c r="P101" s="127"/>
      <c r="Q101" s="104">
        <f t="shared" ca="1" si="48"/>
        <v>0</v>
      </c>
      <c r="S101" s="123">
        <f ca="1">IF(Input!$B$72&gt;=$E24,S100*(1+Input!$D$49),0)</f>
        <v>0</v>
      </c>
      <c r="T101" s="127"/>
      <c r="U101" s="104">
        <f t="shared" ca="1" si="49"/>
        <v>0</v>
      </c>
      <c r="W101" s="123">
        <f ca="1">IF(Input!$B$72&gt;=$E24,W100*(1+Input!$D$50),0)</f>
        <v>0</v>
      </c>
      <c r="X101" s="127"/>
      <c r="Y101" s="104">
        <f t="shared" ca="1" si="50"/>
        <v>0</v>
      </c>
      <c r="AA101" s="123">
        <f ca="1">IF(Input!$B$72&gt;=$E24,AA100*(1+Input!$D$51),0)</f>
        <v>0</v>
      </c>
      <c r="AB101" s="127"/>
      <c r="AC101" s="104">
        <f t="shared" ca="1" si="51"/>
        <v>0</v>
      </c>
      <c r="AE101" s="123">
        <f ca="1">IF(Input!$B$72&gt;=$E24,AE100*(1+Input!$D$52),0)</f>
        <v>0</v>
      </c>
      <c r="AF101" s="127"/>
      <c r="AG101" s="104">
        <f t="shared" ca="1" si="52"/>
        <v>0</v>
      </c>
      <c r="AI101" s="111">
        <f t="shared" ca="1" si="53"/>
        <v>18</v>
      </c>
      <c r="AJ101" s="112">
        <f t="shared" si="54"/>
        <v>19</v>
      </c>
      <c r="AK101" s="113">
        <f t="shared" ca="1" si="55"/>
        <v>18</v>
      </c>
      <c r="AL101" s="114">
        <f t="shared" ca="1" si="56"/>
        <v>18</v>
      </c>
      <c r="AN101" s="123">
        <f ca="1">IF(Input!$B$72&gt;=$E24,AN100*(1+Input!$D$53),0)</f>
        <v>0</v>
      </c>
      <c r="AO101" s="127"/>
      <c r="AP101" s="104">
        <f t="shared" ca="1" si="57"/>
        <v>0</v>
      </c>
      <c r="AS101" s="110">
        <f t="shared" ca="1" si="46"/>
        <v>0</v>
      </c>
      <c r="AX101" s="111">
        <f t="shared" ca="1" si="58"/>
        <v>18</v>
      </c>
      <c r="AY101" s="112">
        <f t="shared" si="59"/>
        <v>19</v>
      </c>
      <c r="AZ101" s="113">
        <f t="shared" ca="1" si="60"/>
        <v>18</v>
      </c>
      <c r="BA101" s="114">
        <f t="shared" ca="1" si="61"/>
        <v>18</v>
      </c>
    </row>
    <row r="102" spans="2:53" ht="15" customHeight="1">
      <c r="B102" s="111">
        <f ca="1">IF('Income Replacement Calculations'!$CX$8&lt;0,B101+1)</f>
        <v>19</v>
      </c>
      <c r="C102" s="112">
        <f ca="1">IF('Income Replacement Calculations'!$CX$8&lt;0,C101+1)</f>
        <v>20</v>
      </c>
      <c r="D102" s="113">
        <f ca="1">IF('Income Replacement Calculations'!$CX$8&lt;0,D101+1)</f>
        <v>19</v>
      </c>
      <c r="E102" s="114">
        <f ca="1">IF('Income Replacement Calculations'!$CX$8&lt;0,E101+1)</f>
        <v>19</v>
      </c>
      <c r="G102" s="123">
        <f ca="1">IF(Input!$B$72&gt;=$E25,G101*(1+Input!$D$46),0)</f>
        <v>0</v>
      </c>
      <c r="H102" s="127"/>
      <c r="I102" s="104">
        <f t="shared" ca="1" si="45"/>
        <v>0</v>
      </c>
      <c r="K102" s="123">
        <f ca="1">IF(Input!$B$72&gt;=$E25,K101*(1+Input!$D$47),0)</f>
        <v>0</v>
      </c>
      <c r="L102" s="127"/>
      <c r="M102" s="104">
        <f t="shared" ca="1" si="47"/>
        <v>0</v>
      </c>
      <c r="N102" s="3"/>
      <c r="O102" s="123">
        <f ca="1">IF(Input!$B$72&gt;=$E25,O101*(1+Input!$D$48),0)</f>
        <v>0</v>
      </c>
      <c r="P102" s="127"/>
      <c r="Q102" s="104">
        <f t="shared" ca="1" si="48"/>
        <v>0</v>
      </c>
      <c r="S102" s="123">
        <f ca="1">IF(Input!$B$72&gt;=$E25,S101*(1+Input!$D$49),0)</f>
        <v>0</v>
      </c>
      <c r="T102" s="127"/>
      <c r="U102" s="104">
        <f t="shared" ca="1" si="49"/>
        <v>0</v>
      </c>
      <c r="W102" s="123">
        <f ca="1">IF(Input!$B$72&gt;=$E25,W101*(1+Input!$D$50),0)</f>
        <v>0</v>
      </c>
      <c r="X102" s="127"/>
      <c r="Y102" s="104">
        <f t="shared" ca="1" si="50"/>
        <v>0</v>
      </c>
      <c r="AA102" s="123">
        <f ca="1">IF(Input!$B$72&gt;=$E25,AA101*(1+Input!$D$51),0)</f>
        <v>0</v>
      </c>
      <c r="AB102" s="127"/>
      <c r="AC102" s="104">
        <f t="shared" ca="1" si="51"/>
        <v>0</v>
      </c>
      <c r="AE102" s="123">
        <f ca="1">IF(Input!$B$72&gt;=$E25,AE101*(1+Input!$D$52),0)</f>
        <v>0</v>
      </c>
      <c r="AF102" s="127"/>
      <c r="AG102" s="104">
        <f t="shared" ca="1" si="52"/>
        <v>0</v>
      </c>
      <c r="AI102" s="111">
        <f t="shared" ca="1" si="53"/>
        <v>19</v>
      </c>
      <c r="AJ102" s="112">
        <f t="shared" si="54"/>
        <v>20</v>
      </c>
      <c r="AK102" s="113">
        <f t="shared" ca="1" si="55"/>
        <v>19</v>
      </c>
      <c r="AL102" s="114">
        <f t="shared" ca="1" si="56"/>
        <v>19</v>
      </c>
      <c r="AN102" s="123">
        <f ca="1">IF(Input!$B$72&gt;=$E25,AN101*(1+Input!$D$53),0)</f>
        <v>0</v>
      </c>
      <c r="AO102" s="127"/>
      <c r="AP102" s="104">
        <f t="shared" ca="1" si="57"/>
        <v>0</v>
      </c>
      <c r="AS102" s="110">
        <f t="shared" ca="1" si="46"/>
        <v>0</v>
      </c>
      <c r="AX102" s="111">
        <f t="shared" ca="1" si="58"/>
        <v>19</v>
      </c>
      <c r="AY102" s="112">
        <f t="shared" si="59"/>
        <v>20</v>
      </c>
      <c r="AZ102" s="113">
        <f t="shared" ca="1" si="60"/>
        <v>19</v>
      </c>
      <c r="BA102" s="114">
        <f t="shared" ca="1" si="61"/>
        <v>19</v>
      </c>
    </row>
    <row r="103" spans="2:53" ht="15" customHeight="1">
      <c r="B103" s="111">
        <f ca="1">IF('Income Replacement Calculations'!$CX$8&lt;0,B102+1)</f>
        <v>20</v>
      </c>
      <c r="C103" s="112">
        <f ca="1">IF('Income Replacement Calculations'!$CX$8&lt;0,C102+1)</f>
        <v>21</v>
      </c>
      <c r="D103" s="113">
        <f ca="1">IF('Income Replacement Calculations'!$CX$8&lt;0,D102+1)</f>
        <v>20</v>
      </c>
      <c r="E103" s="114">
        <f ca="1">IF('Income Replacement Calculations'!$CX$8&lt;0,E102+1)</f>
        <v>20</v>
      </c>
      <c r="G103" s="123">
        <f ca="1">IF(Input!$B$72&gt;=$E26,G102*(1+Input!$D$46),0)</f>
        <v>0</v>
      </c>
      <c r="H103" s="127"/>
      <c r="I103" s="104">
        <f t="shared" ca="1" si="45"/>
        <v>0</v>
      </c>
      <c r="K103" s="123">
        <f ca="1">IF(Input!$B$72&gt;=$E26,K102*(1+Input!$D$47),0)</f>
        <v>0</v>
      </c>
      <c r="L103" s="127"/>
      <c r="M103" s="104">
        <f t="shared" ca="1" si="47"/>
        <v>0</v>
      </c>
      <c r="N103" s="3"/>
      <c r="O103" s="123">
        <f ca="1">IF(Input!$B$72&gt;=$E26,O102*(1+Input!$D$48),0)</f>
        <v>0</v>
      </c>
      <c r="P103" s="127"/>
      <c r="Q103" s="104">
        <f t="shared" ca="1" si="48"/>
        <v>0</v>
      </c>
      <c r="S103" s="123">
        <f ca="1">IF(Input!$B$72&gt;=$E26,S102*(1+Input!$D$49),0)</f>
        <v>0</v>
      </c>
      <c r="T103" s="127"/>
      <c r="U103" s="104">
        <f t="shared" ca="1" si="49"/>
        <v>0</v>
      </c>
      <c r="W103" s="123">
        <f ca="1">IF(Input!$B$72&gt;=$E26,W102*(1+Input!$D$50),0)</f>
        <v>0</v>
      </c>
      <c r="X103" s="127"/>
      <c r="Y103" s="104">
        <f t="shared" ca="1" si="50"/>
        <v>0</v>
      </c>
      <c r="AA103" s="123">
        <f ca="1">IF(Input!$B$72&gt;=$E26,AA102*(1+Input!$D$51),0)</f>
        <v>0</v>
      </c>
      <c r="AB103" s="127"/>
      <c r="AC103" s="104">
        <f t="shared" ca="1" si="51"/>
        <v>0</v>
      </c>
      <c r="AE103" s="123">
        <f ca="1">IF(Input!$B$72&gt;=$E26,AE102*(1+Input!$D$52),0)</f>
        <v>0</v>
      </c>
      <c r="AF103" s="127"/>
      <c r="AG103" s="104">
        <f t="shared" ca="1" si="52"/>
        <v>0</v>
      </c>
      <c r="AI103" s="111">
        <f t="shared" ca="1" si="53"/>
        <v>20</v>
      </c>
      <c r="AJ103" s="112">
        <f t="shared" si="54"/>
        <v>21</v>
      </c>
      <c r="AK103" s="113">
        <f t="shared" ca="1" si="55"/>
        <v>20</v>
      </c>
      <c r="AL103" s="114">
        <f t="shared" ca="1" si="56"/>
        <v>20</v>
      </c>
      <c r="AN103" s="123">
        <f ca="1">IF(Input!$B$72&gt;=$E26,AN102*(1+Input!$D$53),0)</f>
        <v>0</v>
      </c>
      <c r="AO103" s="127"/>
      <c r="AP103" s="104">
        <f t="shared" ca="1" si="57"/>
        <v>0</v>
      </c>
      <c r="AS103" s="110">
        <f t="shared" ca="1" si="46"/>
        <v>0</v>
      </c>
      <c r="AX103" s="111">
        <f t="shared" ca="1" si="58"/>
        <v>20</v>
      </c>
      <c r="AY103" s="112">
        <f t="shared" si="59"/>
        <v>21</v>
      </c>
      <c r="AZ103" s="113">
        <f t="shared" ca="1" si="60"/>
        <v>20</v>
      </c>
      <c r="BA103" s="114">
        <f t="shared" ca="1" si="61"/>
        <v>20</v>
      </c>
    </row>
    <row r="104" spans="2:53" ht="15" customHeight="1">
      <c r="B104" s="111">
        <f ca="1">IF('Income Replacement Calculations'!$CX$8&lt;0,B103+1)</f>
        <v>21</v>
      </c>
      <c r="C104" s="112">
        <f ca="1">IF('Income Replacement Calculations'!$CX$8&lt;0,C103+1)</f>
        <v>22</v>
      </c>
      <c r="D104" s="113">
        <f ca="1">IF('Income Replacement Calculations'!$CX$8&lt;0,D103+1)</f>
        <v>21</v>
      </c>
      <c r="E104" s="114">
        <f ca="1">IF('Income Replacement Calculations'!$CX$8&lt;0,E103+1)</f>
        <v>21</v>
      </c>
      <c r="G104" s="123">
        <f ca="1">IF(Input!$B$72&gt;=$E27,G103*(1+Input!$D$46),0)</f>
        <v>0</v>
      </c>
      <c r="H104" s="127"/>
      <c r="I104" s="104">
        <f t="shared" ca="1" si="45"/>
        <v>0</v>
      </c>
      <c r="K104" s="123">
        <f ca="1">IF(Input!$B$72&gt;=$E27,K103*(1+Input!$D$47),0)</f>
        <v>0</v>
      </c>
      <c r="L104" s="127"/>
      <c r="M104" s="104">
        <f t="shared" ca="1" si="47"/>
        <v>0</v>
      </c>
      <c r="N104" s="3"/>
      <c r="O104" s="123">
        <f ca="1">IF(Input!$B$72&gt;=$E27,O103*(1+Input!$D$48),0)</f>
        <v>0</v>
      </c>
      <c r="P104" s="127"/>
      <c r="Q104" s="104">
        <f t="shared" ca="1" si="48"/>
        <v>0</v>
      </c>
      <c r="S104" s="123">
        <f ca="1">IF(Input!$B$72&gt;=$E27,S103*(1+Input!$D$49),0)</f>
        <v>0</v>
      </c>
      <c r="T104" s="127"/>
      <c r="U104" s="104">
        <f t="shared" ca="1" si="49"/>
        <v>0</v>
      </c>
      <c r="W104" s="123">
        <f ca="1">IF(Input!$B$72&gt;=$E27,W103*(1+Input!$D$50),0)</f>
        <v>0</v>
      </c>
      <c r="X104" s="127"/>
      <c r="Y104" s="104">
        <f t="shared" ca="1" si="50"/>
        <v>0</v>
      </c>
      <c r="AA104" s="123">
        <f ca="1">IF(Input!$B$72&gt;=$E27,AA103*(1+Input!$D$51),0)</f>
        <v>0</v>
      </c>
      <c r="AB104" s="127"/>
      <c r="AC104" s="104">
        <f t="shared" ca="1" si="51"/>
        <v>0</v>
      </c>
      <c r="AE104" s="123">
        <f ca="1">IF(Input!$B$72&gt;=$E27,AE103*(1+Input!$D$52),0)</f>
        <v>0</v>
      </c>
      <c r="AF104" s="127"/>
      <c r="AG104" s="104">
        <f t="shared" ca="1" si="52"/>
        <v>0</v>
      </c>
      <c r="AI104" s="111">
        <f t="shared" ca="1" si="53"/>
        <v>21</v>
      </c>
      <c r="AJ104" s="112">
        <f t="shared" si="54"/>
        <v>22</v>
      </c>
      <c r="AK104" s="113">
        <f t="shared" ca="1" si="55"/>
        <v>21</v>
      </c>
      <c r="AL104" s="114">
        <f t="shared" ca="1" si="56"/>
        <v>21</v>
      </c>
      <c r="AN104" s="123">
        <f ca="1">IF(Input!$B$72&gt;=$E27,AN103*(1+Input!$D$53),0)</f>
        <v>0</v>
      </c>
      <c r="AO104" s="127"/>
      <c r="AP104" s="104">
        <f t="shared" ca="1" si="57"/>
        <v>0</v>
      </c>
      <c r="AS104" s="110">
        <f t="shared" ca="1" si="46"/>
        <v>0</v>
      </c>
      <c r="AX104" s="111">
        <f t="shared" ca="1" si="58"/>
        <v>21</v>
      </c>
      <c r="AY104" s="112">
        <f t="shared" si="59"/>
        <v>22</v>
      </c>
      <c r="AZ104" s="113">
        <f t="shared" ca="1" si="60"/>
        <v>21</v>
      </c>
      <c r="BA104" s="114">
        <f t="shared" ca="1" si="61"/>
        <v>21</v>
      </c>
    </row>
    <row r="105" spans="2:53" ht="15" customHeight="1">
      <c r="B105" s="111">
        <f ca="1">IF('Income Replacement Calculations'!$CX$8&lt;0,B104+1)</f>
        <v>22</v>
      </c>
      <c r="C105" s="112">
        <f ca="1">IF('Income Replacement Calculations'!$CX$8&lt;0,C104+1)</f>
        <v>23</v>
      </c>
      <c r="D105" s="113">
        <f ca="1">IF('Income Replacement Calculations'!$CX$8&lt;0,D104+1)</f>
        <v>22</v>
      </c>
      <c r="E105" s="114">
        <f ca="1">IF('Income Replacement Calculations'!$CX$8&lt;0,E104+1)</f>
        <v>22</v>
      </c>
      <c r="G105" s="123">
        <f ca="1">IF(Input!$B$72&gt;=$E28,G104*(1+Input!$D$46),0)</f>
        <v>0</v>
      </c>
      <c r="H105" s="127"/>
      <c r="I105" s="104">
        <f t="shared" ca="1" si="45"/>
        <v>0</v>
      </c>
      <c r="K105" s="123">
        <f ca="1">IF(Input!$B$72&gt;=$E28,K104*(1+Input!$D$47),0)</f>
        <v>0</v>
      </c>
      <c r="L105" s="127"/>
      <c r="M105" s="104">
        <f t="shared" ca="1" si="47"/>
        <v>0</v>
      </c>
      <c r="N105" s="3"/>
      <c r="O105" s="123">
        <f ca="1">IF(Input!$B$72&gt;=$E28,O104*(1+Input!$D$48),0)</f>
        <v>0</v>
      </c>
      <c r="P105" s="127"/>
      <c r="Q105" s="104">
        <f t="shared" ca="1" si="48"/>
        <v>0</v>
      </c>
      <c r="S105" s="123">
        <f ca="1">IF(Input!$B$72&gt;=$E28,S104*(1+Input!$D$49),0)</f>
        <v>0</v>
      </c>
      <c r="T105" s="127"/>
      <c r="U105" s="104">
        <f t="shared" ca="1" si="49"/>
        <v>0</v>
      </c>
      <c r="W105" s="123">
        <f ca="1">IF(Input!$B$72&gt;=$E28,W104*(1+Input!$D$50),0)</f>
        <v>0</v>
      </c>
      <c r="X105" s="127"/>
      <c r="Y105" s="104">
        <f t="shared" ca="1" si="50"/>
        <v>0</v>
      </c>
      <c r="AA105" s="123">
        <f ca="1">IF(Input!$B$72&gt;=$E28,AA104*(1+Input!$D$51),0)</f>
        <v>0</v>
      </c>
      <c r="AB105" s="127"/>
      <c r="AC105" s="104">
        <f t="shared" ca="1" si="51"/>
        <v>0</v>
      </c>
      <c r="AE105" s="123">
        <f ca="1">IF(Input!$B$72&gt;=$E28,AE104*(1+Input!$D$52),0)</f>
        <v>0</v>
      </c>
      <c r="AF105" s="127"/>
      <c r="AG105" s="104">
        <f t="shared" ca="1" si="52"/>
        <v>0</v>
      </c>
      <c r="AI105" s="111">
        <f t="shared" ca="1" si="53"/>
        <v>22</v>
      </c>
      <c r="AJ105" s="112">
        <f t="shared" si="54"/>
        <v>23</v>
      </c>
      <c r="AK105" s="113">
        <f t="shared" ca="1" si="55"/>
        <v>22</v>
      </c>
      <c r="AL105" s="114">
        <f t="shared" ca="1" si="56"/>
        <v>22</v>
      </c>
      <c r="AN105" s="123">
        <f ca="1">IF(Input!$B$72&gt;=$E28,AN104*(1+Input!$D$53),0)</f>
        <v>0</v>
      </c>
      <c r="AO105" s="127"/>
      <c r="AP105" s="104">
        <f t="shared" ca="1" si="57"/>
        <v>0</v>
      </c>
      <c r="AS105" s="110">
        <f t="shared" ca="1" si="46"/>
        <v>0</v>
      </c>
      <c r="AX105" s="111">
        <f t="shared" ca="1" si="58"/>
        <v>22</v>
      </c>
      <c r="AY105" s="112">
        <f t="shared" si="59"/>
        <v>23</v>
      </c>
      <c r="AZ105" s="113">
        <f t="shared" ca="1" si="60"/>
        <v>22</v>
      </c>
      <c r="BA105" s="114">
        <f t="shared" ca="1" si="61"/>
        <v>22</v>
      </c>
    </row>
    <row r="106" spans="2:53" ht="15" customHeight="1">
      <c r="B106" s="111">
        <f ca="1">IF('Income Replacement Calculations'!$CX$8&lt;0,B105+1)</f>
        <v>23</v>
      </c>
      <c r="C106" s="112">
        <f ca="1">IF('Income Replacement Calculations'!$CX$8&lt;0,C105+1)</f>
        <v>24</v>
      </c>
      <c r="D106" s="113">
        <f ca="1">IF('Income Replacement Calculations'!$CX$8&lt;0,D105+1)</f>
        <v>23</v>
      </c>
      <c r="E106" s="114">
        <f ca="1">IF('Income Replacement Calculations'!$CX$8&lt;0,E105+1)</f>
        <v>23</v>
      </c>
      <c r="G106" s="123">
        <f ca="1">IF(Input!$B$72&gt;=$E29,G105*(1+Input!$D$46),0)</f>
        <v>0</v>
      </c>
      <c r="H106" s="127"/>
      <c r="I106" s="104">
        <f t="shared" ca="1" si="45"/>
        <v>0</v>
      </c>
      <c r="K106" s="123">
        <f ca="1">IF(Input!$B$72&gt;=$E29,K105*(1+Input!$D$47),0)</f>
        <v>0</v>
      </c>
      <c r="L106" s="127"/>
      <c r="M106" s="104">
        <f t="shared" ca="1" si="47"/>
        <v>0</v>
      </c>
      <c r="N106" s="3"/>
      <c r="O106" s="123">
        <f ca="1">IF(Input!$B$72&gt;=$E29,O105*(1+Input!$D$48),0)</f>
        <v>0</v>
      </c>
      <c r="P106" s="127"/>
      <c r="Q106" s="104">
        <f t="shared" ca="1" si="48"/>
        <v>0</v>
      </c>
      <c r="S106" s="123">
        <f ca="1">IF(Input!$B$72&gt;=$E29,S105*(1+Input!$D$49),0)</f>
        <v>0</v>
      </c>
      <c r="T106" s="127"/>
      <c r="U106" s="104">
        <f t="shared" ca="1" si="49"/>
        <v>0</v>
      </c>
      <c r="W106" s="123">
        <f ca="1">IF(Input!$B$72&gt;=$E29,W105*(1+Input!$D$50),0)</f>
        <v>0</v>
      </c>
      <c r="X106" s="127"/>
      <c r="Y106" s="104">
        <f t="shared" ca="1" si="50"/>
        <v>0</v>
      </c>
      <c r="AA106" s="123">
        <f ca="1">IF(Input!$B$72&gt;=$E29,AA105*(1+Input!$D$51),0)</f>
        <v>0</v>
      </c>
      <c r="AB106" s="127"/>
      <c r="AC106" s="104">
        <f t="shared" ca="1" si="51"/>
        <v>0</v>
      </c>
      <c r="AE106" s="123">
        <f ca="1">IF(Input!$B$72&gt;=$E29,AE105*(1+Input!$D$52),0)</f>
        <v>0</v>
      </c>
      <c r="AF106" s="127"/>
      <c r="AG106" s="104">
        <f t="shared" ca="1" si="52"/>
        <v>0</v>
      </c>
      <c r="AI106" s="111">
        <f t="shared" ca="1" si="53"/>
        <v>23</v>
      </c>
      <c r="AJ106" s="112">
        <f t="shared" si="54"/>
        <v>24</v>
      </c>
      <c r="AK106" s="113">
        <f t="shared" ca="1" si="55"/>
        <v>23</v>
      </c>
      <c r="AL106" s="114">
        <f t="shared" ca="1" si="56"/>
        <v>23</v>
      </c>
      <c r="AN106" s="123">
        <f ca="1">IF(Input!$B$72&gt;=$E29,AN105*(1+Input!$D$53),0)</f>
        <v>0</v>
      </c>
      <c r="AO106" s="127"/>
      <c r="AP106" s="104">
        <f t="shared" ca="1" si="57"/>
        <v>0</v>
      </c>
      <c r="AS106" s="110">
        <f t="shared" ca="1" si="46"/>
        <v>0</v>
      </c>
      <c r="AX106" s="111">
        <f t="shared" ca="1" si="58"/>
        <v>23</v>
      </c>
      <c r="AY106" s="112">
        <f t="shared" si="59"/>
        <v>24</v>
      </c>
      <c r="AZ106" s="113">
        <f t="shared" ca="1" si="60"/>
        <v>23</v>
      </c>
      <c r="BA106" s="114">
        <f t="shared" ca="1" si="61"/>
        <v>23</v>
      </c>
    </row>
    <row r="107" spans="2:53" ht="15" customHeight="1">
      <c r="B107" s="111">
        <f ca="1">IF('Income Replacement Calculations'!$CX$8&lt;0,B106+1)</f>
        <v>24</v>
      </c>
      <c r="C107" s="112">
        <f ca="1">IF('Income Replacement Calculations'!$CX$8&lt;0,C106+1)</f>
        <v>25</v>
      </c>
      <c r="D107" s="113">
        <f ca="1">IF('Income Replacement Calculations'!$CX$8&lt;0,D106+1)</f>
        <v>24</v>
      </c>
      <c r="E107" s="114">
        <f ca="1">IF('Income Replacement Calculations'!$CX$8&lt;0,E106+1)</f>
        <v>24</v>
      </c>
      <c r="G107" s="123">
        <f ca="1">IF(Input!$B$72&gt;=$E30,G106*(1+Input!$D$46),0)</f>
        <v>0</v>
      </c>
      <c r="H107" s="127"/>
      <c r="I107" s="104">
        <f t="shared" ca="1" si="45"/>
        <v>0</v>
      </c>
      <c r="K107" s="123">
        <f ca="1">IF(Input!$B$72&gt;=$E30,K106*(1+Input!$D$47),0)</f>
        <v>0</v>
      </c>
      <c r="L107" s="127"/>
      <c r="M107" s="104">
        <f t="shared" ca="1" si="47"/>
        <v>0</v>
      </c>
      <c r="N107" s="3"/>
      <c r="O107" s="123">
        <f ca="1">IF(Input!$B$72&gt;=$E30,O106*(1+Input!$D$48),0)</f>
        <v>0</v>
      </c>
      <c r="P107" s="127"/>
      <c r="Q107" s="104">
        <f t="shared" ca="1" si="48"/>
        <v>0</v>
      </c>
      <c r="S107" s="123">
        <f ca="1">IF(Input!$B$72&gt;=$E30,S106*(1+Input!$D$49),0)</f>
        <v>0</v>
      </c>
      <c r="T107" s="127"/>
      <c r="U107" s="104">
        <f t="shared" ca="1" si="49"/>
        <v>0</v>
      </c>
      <c r="W107" s="123">
        <f ca="1">IF(Input!$B$72&gt;=$E30,W106*(1+Input!$D$50),0)</f>
        <v>0</v>
      </c>
      <c r="X107" s="127"/>
      <c r="Y107" s="104">
        <f t="shared" ca="1" si="50"/>
        <v>0</v>
      </c>
      <c r="AA107" s="123">
        <f ca="1">IF(Input!$B$72&gt;=$E30,AA106*(1+Input!$D$51),0)</f>
        <v>0</v>
      </c>
      <c r="AB107" s="127"/>
      <c r="AC107" s="104">
        <f t="shared" ca="1" si="51"/>
        <v>0</v>
      </c>
      <c r="AE107" s="123">
        <f ca="1">IF(Input!$B$72&gt;=$E30,AE106*(1+Input!$D$52),0)</f>
        <v>0</v>
      </c>
      <c r="AF107" s="127"/>
      <c r="AG107" s="104">
        <f t="shared" ca="1" si="52"/>
        <v>0</v>
      </c>
      <c r="AI107" s="111">
        <f t="shared" ca="1" si="53"/>
        <v>24</v>
      </c>
      <c r="AJ107" s="112">
        <f t="shared" si="54"/>
        <v>25</v>
      </c>
      <c r="AK107" s="113">
        <f t="shared" ca="1" si="55"/>
        <v>24</v>
      </c>
      <c r="AL107" s="114">
        <f t="shared" ca="1" si="56"/>
        <v>24</v>
      </c>
      <c r="AN107" s="123">
        <f ca="1">IF(Input!$B$72&gt;=$E30,AN106*(1+Input!$D$53),0)</f>
        <v>0</v>
      </c>
      <c r="AO107" s="127"/>
      <c r="AP107" s="104">
        <f t="shared" ca="1" si="57"/>
        <v>0</v>
      </c>
      <c r="AS107" s="110">
        <f t="shared" ca="1" si="46"/>
        <v>0</v>
      </c>
      <c r="AX107" s="111">
        <f t="shared" ca="1" si="58"/>
        <v>24</v>
      </c>
      <c r="AY107" s="112">
        <f t="shared" si="59"/>
        <v>25</v>
      </c>
      <c r="AZ107" s="113">
        <f t="shared" ca="1" si="60"/>
        <v>24</v>
      </c>
      <c r="BA107" s="114">
        <f t="shared" ca="1" si="61"/>
        <v>24</v>
      </c>
    </row>
    <row r="108" spans="2:53" ht="15" customHeight="1">
      <c r="B108" s="111">
        <f ca="1">IF('Income Replacement Calculations'!$CX$8&lt;0,B107+1)</f>
        <v>25</v>
      </c>
      <c r="C108" s="112">
        <f ca="1">IF('Income Replacement Calculations'!$CX$8&lt;0,C107+1)</f>
        <v>26</v>
      </c>
      <c r="D108" s="113">
        <f ca="1">IF('Income Replacement Calculations'!$CX$8&lt;0,D107+1)</f>
        <v>25</v>
      </c>
      <c r="E108" s="114">
        <f ca="1">IF('Income Replacement Calculations'!$CX$8&lt;0,E107+1)</f>
        <v>25</v>
      </c>
      <c r="G108" s="123">
        <f ca="1">IF(Input!$B$72&gt;=$E31,G107*(1+Input!$D$46),0)</f>
        <v>0</v>
      </c>
      <c r="H108" s="127"/>
      <c r="I108" s="104">
        <f t="shared" ca="1" si="45"/>
        <v>0</v>
      </c>
      <c r="K108" s="123">
        <f ca="1">IF(Input!$B$72&gt;=$E31,K107*(1+Input!$D$47),0)</f>
        <v>0</v>
      </c>
      <c r="L108" s="127"/>
      <c r="M108" s="104">
        <f t="shared" ca="1" si="47"/>
        <v>0</v>
      </c>
      <c r="N108" s="3"/>
      <c r="O108" s="123">
        <f ca="1">IF(Input!$B$72&gt;=$E31,O107*(1+Input!$D$48),0)</f>
        <v>0</v>
      </c>
      <c r="P108" s="127"/>
      <c r="Q108" s="104">
        <f t="shared" ca="1" si="48"/>
        <v>0</v>
      </c>
      <c r="S108" s="123">
        <f ca="1">IF(Input!$B$72&gt;=$E31,S107*(1+Input!$D$49),0)</f>
        <v>0</v>
      </c>
      <c r="T108" s="127"/>
      <c r="U108" s="104">
        <f t="shared" ca="1" si="49"/>
        <v>0</v>
      </c>
      <c r="W108" s="123">
        <f ca="1">IF(Input!$B$72&gt;=$E31,W107*(1+Input!$D$50),0)</f>
        <v>0</v>
      </c>
      <c r="X108" s="127"/>
      <c r="Y108" s="104">
        <f t="shared" ca="1" si="50"/>
        <v>0</v>
      </c>
      <c r="AA108" s="123">
        <f ca="1">IF(Input!$B$72&gt;=$E31,AA107*(1+Input!$D$51),0)</f>
        <v>0</v>
      </c>
      <c r="AB108" s="127"/>
      <c r="AC108" s="104">
        <f t="shared" ca="1" si="51"/>
        <v>0</v>
      </c>
      <c r="AE108" s="123">
        <f ca="1">IF(Input!$B$72&gt;=$E31,AE107*(1+Input!$D$52),0)</f>
        <v>0</v>
      </c>
      <c r="AF108" s="127"/>
      <c r="AG108" s="104">
        <f t="shared" ca="1" si="52"/>
        <v>0</v>
      </c>
      <c r="AI108" s="111">
        <f t="shared" ca="1" si="53"/>
        <v>25</v>
      </c>
      <c r="AJ108" s="112">
        <f t="shared" si="54"/>
        <v>26</v>
      </c>
      <c r="AK108" s="113">
        <f t="shared" ca="1" si="55"/>
        <v>25</v>
      </c>
      <c r="AL108" s="114">
        <f t="shared" ca="1" si="56"/>
        <v>25</v>
      </c>
      <c r="AN108" s="123">
        <f ca="1">IF(Input!$B$72&gt;=$E31,AN107*(1+Input!$D$53),0)</f>
        <v>0</v>
      </c>
      <c r="AO108" s="127"/>
      <c r="AP108" s="104">
        <f t="shared" ca="1" si="57"/>
        <v>0</v>
      </c>
      <c r="AS108" s="110">
        <f t="shared" ca="1" si="46"/>
        <v>0</v>
      </c>
      <c r="AX108" s="111">
        <f t="shared" ca="1" si="58"/>
        <v>25</v>
      </c>
      <c r="AY108" s="112">
        <f t="shared" si="59"/>
        <v>26</v>
      </c>
      <c r="AZ108" s="113">
        <f t="shared" ca="1" si="60"/>
        <v>25</v>
      </c>
      <c r="BA108" s="114">
        <f t="shared" ca="1" si="61"/>
        <v>25</v>
      </c>
    </row>
    <row r="109" spans="2:53" ht="15" customHeight="1">
      <c r="B109" s="111">
        <f ca="1">IF('Income Replacement Calculations'!$CX$8&lt;0,B108+1)</f>
        <v>26</v>
      </c>
      <c r="C109" s="112">
        <f ca="1">IF('Income Replacement Calculations'!$CX$8&lt;0,C108+1)</f>
        <v>27</v>
      </c>
      <c r="D109" s="113">
        <f ca="1">IF('Income Replacement Calculations'!$CX$8&lt;0,D108+1)</f>
        <v>26</v>
      </c>
      <c r="E109" s="114">
        <f ca="1">IF('Income Replacement Calculations'!$CX$8&lt;0,E108+1)</f>
        <v>26</v>
      </c>
      <c r="G109" s="123">
        <f ca="1">IF(Input!$B$72&gt;=$E32,G108*(1+Input!$D$46),0)</f>
        <v>0</v>
      </c>
      <c r="H109" s="127"/>
      <c r="I109" s="104">
        <f t="shared" ca="1" si="45"/>
        <v>0</v>
      </c>
      <c r="K109" s="123">
        <f ca="1">IF(Input!$B$72&gt;=$E32,K108*(1+Input!$D$47),0)</f>
        <v>0</v>
      </c>
      <c r="L109" s="127"/>
      <c r="M109" s="104">
        <f t="shared" ca="1" si="47"/>
        <v>0</v>
      </c>
      <c r="N109" s="3"/>
      <c r="O109" s="123">
        <f ca="1">IF(Input!$B$72&gt;=$E32,O108*(1+Input!$D$48),0)</f>
        <v>0</v>
      </c>
      <c r="P109" s="127"/>
      <c r="Q109" s="104">
        <f t="shared" ca="1" si="48"/>
        <v>0</v>
      </c>
      <c r="S109" s="123">
        <f ca="1">IF(Input!$B$72&gt;=$E32,S108*(1+Input!$D$49),0)</f>
        <v>0</v>
      </c>
      <c r="T109" s="127"/>
      <c r="U109" s="104">
        <f t="shared" ca="1" si="49"/>
        <v>0</v>
      </c>
      <c r="W109" s="123">
        <f ca="1">IF(Input!$B$72&gt;=$E32,W108*(1+Input!$D$50),0)</f>
        <v>0</v>
      </c>
      <c r="X109" s="127"/>
      <c r="Y109" s="104">
        <f t="shared" ca="1" si="50"/>
        <v>0</v>
      </c>
      <c r="AA109" s="123">
        <f ca="1">IF(Input!$B$72&gt;=$E32,AA108*(1+Input!$D$51),0)</f>
        <v>0</v>
      </c>
      <c r="AB109" s="127"/>
      <c r="AC109" s="104">
        <f t="shared" ca="1" si="51"/>
        <v>0</v>
      </c>
      <c r="AE109" s="123">
        <f ca="1">IF(Input!$B$72&gt;=$E32,AE108*(1+Input!$D$52),0)</f>
        <v>0</v>
      </c>
      <c r="AF109" s="127"/>
      <c r="AG109" s="104">
        <f t="shared" ca="1" si="52"/>
        <v>0</v>
      </c>
      <c r="AI109" s="111">
        <f t="shared" ca="1" si="53"/>
        <v>26</v>
      </c>
      <c r="AJ109" s="112">
        <f t="shared" si="54"/>
        <v>27</v>
      </c>
      <c r="AK109" s="113">
        <f t="shared" ca="1" si="55"/>
        <v>26</v>
      </c>
      <c r="AL109" s="114">
        <f t="shared" ca="1" si="56"/>
        <v>26</v>
      </c>
      <c r="AN109" s="123">
        <f ca="1">IF(Input!$B$72&gt;=$E32,AN108*(1+Input!$D$53),0)</f>
        <v>0</v>
      </c>
      <c r="AO109" s="127"/>
      <c r="AP109" s="104">
        <f t="shared" ca="1" si="57"/>
        <v>0</v>
      </c>
      <c r="AS109" s="110">
        <f t="shared" ca="1" si="46"/>
        <v>0</v>
      </c>
      <c r="AX109" s="111">
        <f t="shared" ca="1" si="58"/>
        <v>26</v>
      </c>
      <c r="AY109" s="112">
        <f t="shared" si="59"/>
        <v>27</v>
      </c>
      <c r="AZ109" s="113">
        <f t="shared" ca="1" si="60"/>
        <v>26</v>
      </c>
      <c r="BA109" s="114">
        <f t="shared" ca="1" si="61"/>
        <v>26</v>
      </c>
    </row>
    <row r="110" spans="2:53" ht="15" customHeight="1">
      <c r="B110" s="111">
        <f ca="1">IF('Income Replacement Calculations'!$CX$8&lt;0,B109+1)</f>
        <v>27</v>
      </c>
      <c r="C110" s="112">
        <f ca="1">IF('Income Replacement Calculations'!$CX$8&lt;0,C109+1)</f>
        <v>28</v>
      </c>
      <c r="D110" s="113">
        <f ca="1">IF('Income Replacement Calculations'!$CX$8&lt;0,D109+1)</f>
        <v>27</v>
      </c>
      <c r="E110" s="114">
        <f ca="1">IF('Income Replacement Calculations'!$CX$8&lt;0,E109+1)</f>
        <v>27</v>
      </c>
      <c r="G110" s="123">
        <f ca="1">IF(Input!$B$72&gt;=$E33,G109*(1+Input!$D$46),0)</f>
        <v>0</v>
      </c>
      <c r="H110" s="127"/>
      <c r="I110" s="104">
        <f t="shared" ca="1" si="45"/>
        <v>0</v>
      </c>
      <c r="K110" s="123">
        <f ca="1">IF(Input!$B$72&gt;=$E33,K109*(1+Input!$D$47),0)</f>
        <v>0</v>
      </c>
      <c r="L110" s="127"/>
      <c r="M110" s="104">
        <f t="shared" ca="1" si="47"/>
        <v>0</v>
      </c>
      <c r="N110" s="3"/>
      <c r="O110" s="123">
        <f ca="1">IF(Input!$B$72&gt;=$E33,O109*(1+Input!$D$48),0)</f>
        <v>0</v>
      </c>
      <c r="P110" s="127"/>
      <c r="Q110" s="104">
        <f t="shared" ca="1" si="48"/>
        <v>0</v>
      </c>
      <c r="S110" s="123">
        <f ca="1">IF(Input!$B$72&gt;=$E33,S109*(1+Input!$D$49),0)</f>
        <v>0</v>
      </c>
      <c r="T110" s="127"/>
      <c r="U110" s="104">
        <f t="shared" ca="1" si="49"/>
        <v>0</v>
      </c>
      <c r="W110" s="123">
        <f ca="1">IF(Input!$B$72&gt;=$E33,W109*(1+Input!$D$50),0)</f>
        <v>0</v>
      </c>
      <c r="X110" s="127"/>
      <c r="Y110" s="104">
        <f t="shared" ca="1" si="50"/>
        <v>0</v>
      </c>
      <c r="AA110" s="123">
        <f ca="1">IF(Input!$B$72&gt;=$E33,AA109*(1+Input!$D$51),0)</f>
        <v>0</v>
      </c>
      <c r="AB110" s="127"/>
      <c r="AC110" s="104">
        <f t="shared" ca="1" si="51"/>
        <v>0</v>
      </c>
      <c r="AE110" s="123">
        <f ca="1">IF(Input!$B$72&gt;=$E33,AE109*(1+Input!$D$52),0)</f>
        <v>0</v>
      </c>
      <c r="AF110" s="127"/>
      <c r="AG110" s="104">
        <f t="shared" ca="1" si="52"/>
        <v>0</v>
      </c>
      <c r="AI110" s="111">
        <f t="shared" ca="1" si="53"/>
        <v>27</v>
      </c>
      <c r="AJ110" s="112">
        <f t="shared" si="54"/>
        <v>28</v>
      </c>
      <c r="AK110" s="113">
        <f t="shared" ca="1" si="55"/>
        <v>27</v>
      </c>
      <c r="AL110" s="114">
        <f t="shared" ca="1" si="56"/>
        <v>27</v>
      </c>
      <c r="AN110" s="123">
        <f ca="1">IF(Input!$B$72&gt;=$E33,AN109*(1+Input!$D$53),0)</f>
        <v>0</v>
      </c>
      <c r="AO110" s="127"/>
      <c r="AP110" s="104">
        <f t="shared" ca="1" si="57"/>
        <v>0</v>
      </c>
      <c r="AS110" s="110">
        <f t="shared" ca="1" si="46"/>
        <v>0</v>
      </c>
      <c r="AX110" s="111">
        <f t="shared" ca="1" si="58"/>
        <v>27</v>
      </c>
      <c r="AY110" s="112">
        <f t="shared" si="59"/>
        <v>28</v>
      </c>
      <c r="AZ110" s="113">
        <f t="shared" ca="1" si="60"/>
        <v>27</v>
      </c>
      <c r="BA110" s="114">
        <f t="shared" ca="1" si="61"/>
        <v>27</v>
      </c>
    </row>
    <row r="111" spans="2:53" ht="15" customHeight="1">
      <c r="B111" s="111">
        <f ca="1">IF('Income Replacement Calculations'!$CX$8&lt;0,B110+1)</f>
        <v>28</v>
      </c>
      <c r="C111" s="112">
        <f ca="1">IF('Income Replacement Calculations'!$CX$8&lt;0,C110+1)</f>
        <v>29</v>
      </c>
      <c r="D111" s="113">
        <f ca="1">IF('Income Replacement Calculations'!$CX$8&lt;0,D110+1)</f>
        <v>28</v>
      </c>
      <c r="E111" s="114">
        <f ca="1">IF('Income Replacement Calculations'!$CX$8&lt;0,E110+1)</f>
        <v>28</v>
      </c>
      <c r="G111" s="123">
        <f ca="1">IF(Input!$B$72&gt;=$E34,G110*(1+Input!$D$46),0)</f>
        <v>0</v>
      </c>
      <c r="H111" s="127"/>
      <c r="I111" s="104">
        <f t="shared" ca="1" si="45"/>
        <v>0</v>
      </c>
      <c r="K111" s="123">
        <f ca="1">IF(Input!$B$72&gt;=$E34,K110*(1+Input!$D$47),0)</f>
        <v>0</v>
      </c>
      <c r="L111" s="127"/>
      <c r="M111" s="104">
        <f t="shared" ca="1" si="47"/>
        <v>0</v>
      </c>
      <c r="N111" s="3"/>
      <c r="O111" s="123">
        <f ca="1">IF(Input!$B$72&gt;=$E34,O110*(1+Input!$D$48),0)</f>
        <v>0</v>
      </c>
      <c r="P111" s="127"/>
      <c r="Q111" s="104">
        <f t="shared" ca="1" si="48"/>
        <v>0</v>
      </c>
      <c r="S111" s="123">
        <f ca="1">IF(Input!$B$72&gt;=$E34,S110*(1+Input!$D$49),0)</f>
        <v>0</v>
      </c>
      <c r="T111" s="127"/>
      <c r="U111" s="104">
        <f t="shared" ca="1" si="49"/>
        <v>0</v>
      </c>
      <c r="W111" s="123">
        <f ca="1">IF(Input!$B$72&gt;=$E34,W110*(1+Input!$D$50),0)</f>
        <v>0</v>
      </c>
      <c r="X111" s="127"/>
      <c r="Y111" s="104">
        <f t="shared" ca="1" si="50"/>
        <v>0</v>
      </c>
      <c r="AA111" s="123">
        <f ca="1">IF(Input!$B$72&gt;=$E34,AA110*(1+Input!$D$51),0)</f>
        <v>0</v>
      </c>
      <c r="AB111" s="127"/>
      <c r="AC111" s="104">
        <f t="shared" ca="1" si="51"/>
        <v>0</v>
      </c>
      <c r="AE111" s="123">
        <f ca="1">IF(Input!$B$72&gt;=$E34,AE110*(1+Input!$D$52),0)</f>
        <v>0</v>
      </c>
      <c r="AF111" s="127"/>
      <c r="AG111" s="104">
        <f t="shared" ca="1" si="52"/>
        <v>0</v>
      </c>
      <c r="AI111" s="111">
        <f t="shared" ca="1" si="53"/>
        <v>28</v>
      </c>
      <c r="AJ111" s="112">
        <f t="shared" si="54"/>
        <v>29</v>
      </c>
      <c r="AK111" s="113">
        <f t="shared" ca="1" si="55"/>
        <v>28</v>
      </c>
      <c r="AL111" s="114">
        <f t="shared" ca="1" si="56"/>
        <v>28</v>
      </c>
      <c r="AN111" s="123">
        <f ca="1">IF(Input!$B$72&gt;=$E34,AN110*(1+Input!$D$53),0)</f>
        <v>0</v>
      </c>
      <c r="AO111" s="127"/>
      <c r="AP111" s="104">
        <f t="shared" ca="1" si="57"/>
        <v>0</v>
      </c>
      <c r="AS111" s="110">
        <f t="shared" ca="1" si="46"/>
        <v>0</v>
      </c>
      <c r="AX111" s="111">
        <f t="shared" ca="1" si="58"/>
        <v>28</v>
      </c>
      <c r="AY111" s="112">
        <f t="shared" si="59"/>
        <v>29</v>
      </c>
      <c r="AZ111" s="113">
        <f t="shared" ca="1" si="60"/>
        <v>28</v>
      </c>
      <c r="BA111" s="114">
        <f t="shared" ca="1" si="61"/>
        <v>28</v>
      </c>
    </row>
    <row r="112" spans="2:53" ht="15" customHeight="1">
      <c r="B112" s="111">
        <f ca="1">IF('Income Replacement Calculations'!$CX$8&lt;0,B111+1)</f>
        <v>29</v>
      </c>
      <c r="C112" s="112">
        <f ca="1">IF('Income Replacement Calculations'!$CX$8&lt;0,C111+1)</f>
        <v>30</v>
      </c>
      <c r="D112" s="113">
        <f ca="1">IF('Income Replacement Calculations'!$CX$8&lt;0,D111+1)</f>
        <v>29</v>
      </c>
      <c r="E112" s="114">
        <f ca="1">IF('Income Replacement Calculations'!$CX$8&lt;0,E111+1)</f>
        <v>29</v>
      </c>
      <c r="G112" s="123">
        <f ca="1">IF(Input!$B$72&gt;=$E35,G111*(1+Input!$D$46),0)</f>
        <v>0</v>
      </c>
      <c r="H112" s="127"/>
      <c r="I112" s="104">
        <f t="shared" ca="1" si="45"/>
        <v>0</v>
      </c>
      <c r="K112" s="123">
        <f ca="1">IF(Input!$B$72&gt;=$E35,K111*(1+Input!$D$47),0)</f>
        <v>0</v>
      </c>
      <c r="L112" s="127"/>
      <c r="M112" s="104">
        <f t="shared" ca="1" si="47"/>
        <v>0</v>
      </c>
      <c r="N112" s="3"/>
      <c r="O112" s="123">
        <f ca="1">IF(Input!$B$72&gt;=$E35,O111*(1+Input!$D$48),0)</f>
        <v>0</v>
      </c>
      <c r="P112" s="127"/>
      <c r="Q112" s="104">
        <f t="shared" ca="1" si="48"/>
        <v>0</v>
      </c>
      <c r="S112" s="123">
        <f ca="1">IF(Input!$B$72&gt;=$E35,S111*(1+Input!$D$49),0)</f>
        <v>0</v>
      </c>
      <c r="T112" s="127"/>
      <c r="U112" s="104">
        <f t="shared" ca="1" si="49"/>
        <v>0</v>
      </c>
      <c r="W112" s="123">
        <f ca="1">IF(Input!$B$72&gt;=$E35,W111*(1+Input!$D$50),0)</f>
        <v>0</v>
      </c>
      <c r="X112" s="127"/>
      <c r="Y112" s="104">
        <f t="shared" ca="1" si="50"/>
        <v>0</v>
      </c>
      <c r="AA112" s="123">
        <f ca="1">IF(Input!$B$72&gt;=$E35,AA111*(1+Input!$D$51),0)</f>
        <v>0</v>
      </c>
      <c r="AB112" s="127"/>
      <c r="AC112" s="104">
        <f t="shared" ca="1" si="51"/>
        <v>0</v>
      </c>
      <c r="AE112" s="123">
        <f ca="1">IF(Input!$B$72&gt;=$E35,AE111*(1+Input!$D$52),0)</f>
        <v>0</v>
      </c>
      <c r="AF112" s="127"/>
      <c r="AG112" s="104">
        <f t="shared" ca="1" si="52"/>
        <v>0</v>
      </c>
      <c r="AI112" s="111">
        <f t="shared" ca="1" si="53"/>
        <v>29</v>
      </c>
      <c r="AJ112" s="112">
        <f t="shared" si="54"/>
        <v>30</v>
      </c>
      <c r="AK112" s="113">
        <f t="shared" ca="1" si="55"/>
        <v>29</v>
      </c>
      <c r="AL112" s="114">
        <f t="shared" ca="1" si="56"/>
        <v>29</v>
      </c>
      <c r="AN112" s="123">
        <f ca="1">IF(Input!$B$72&gt;=$E35,AN111*(1+Input!$D$53),0)</f>
        <v>0</v>
      </c>
      <c r="AO112" s="127"/>
      <c r="AP112" s="104">
        <f t="shared" ca="1" si="57"/>
        <v>0</v>
      </c>
      <c r="AS112" s="110">
        <f t="shared" ca="1" si="46"/>
        <v>0</v>
      </c>
      <c r="AX112" s="111">
        <f t="shared" ca="1" si="58"/>
        <v>29</v>
      </c>
      <c r="AY112" s="112">
        <f t="shared" si="59"/>
        <v>30</v>
      </c>
      <c r="AZ112" s="113">
        <f t="shared" ca="1" si="60"/>
        <v>29</v>
      </c>
      <c r="BA112" s="114">
        <f t="shared" ca="1" si="61"/>
        <v>29</v>
      </c>
    </row>
    <row r="113" spans="2:53" ht="15" customHeight="1">
      <c r="B113" s="111">
        <f ca="1">IF('Income Replacement Calculations'!$CX$8&lt;0,B112+1)</f>
        <v>30</v>
      </c>
      <c r="C113" s="112">
        <f ca="1">IF('Income Replacement Calculations'!$CX$8&lt;0,C112+1)</f>
        <v>31</v>
      </c>
      <c r="D113" s="113">
        <f ca="1">IF('Income Replacement Calculations'!$CX$8&lt;0,D112+1)</f>
        <v>30</v>
      </c>
      <c r="E113" s="114">
        <f ca="1">IF('Income Replacement Calculations'!$CX$8&lt;0,E112+1)</f>
        <v>30</v>
      </c>
      <c r="G113" s="123">
        <f ca="1">IF(Input!$B$72&gt;=$E36,G112*(1+Input!$D$46),0)</f>
        <v>0</v>
      </c>
      <c r="H113" s="127"/>
      <c r="I113" s="104">
        <f t="shared" ca="1" si="45"/>
        <v>0</v>
      </c>
      <c r="K113" s="123">
        <f ca="1">IF(Input!$B$72&gt;=$E36,K112*(1+Input!$D$47),0)</f>
        <v>0</v>
      </c>
      <c r="L113" s="127"/>
      <c r="M113" s="104">
        <f t="shared" ca="1" si="47"/>
        <v>0</v>
      </c>
      <c r="N113" s="3"/>
      <c r="O113" s="123">
        <f ca="1">IF(Input!$B$72&gt;=$E36,O112*(1+Input!$D$48),0)</f>
        <v>0</v>
      </c>
      <c r="P113" s="127"/>
      <c r="Q113" s="104">
        <f t="shared" ca="1" si="48"/>
        <v>0</v>
      </c>
      <c r="S113" s="123">
        <f ca="1">IF(Input!$B$72&gt;=$E36,S112*(1+Input!$D$49),0)</f>
        <v>0</v>
      </c>
      <c r="T113" s="127"/>
      <c r="U113" s="104">
        <f t="shared" ca="1" si="49"/>
        <v>0</v>
      </c>
      <c r="W113" s="123">
        <f ca="1">IF(Input!$B$72&gt;=$E36,W112*(1+Input!$D$50),0)</f>
        <v>0</v>
      </c>
      <c r="X113" s="127"/>
      <c r="Y113" s="104">
        <f t="shared" ca="1" si="50"/>
        <v>0</v>
      </c>
      <c r="AA113" s="123">
        <f ca="1">IF(Input!$B$72&gt;=$E36,AA112*(1+Input!$D$51),0)</f>
        <v>0</v>
      </c>
      <c r="AB113" s="127"/>
      <c r="AC113" s="104">
        <f t="shared" ca="1" si="51"/>
        <v>0</v>
      </c>
      <c r="AE113" s="123">
        <f ca="1">IF(Input!$B$72&gt;=$E36,AE112*(1+Input!$D$52),0)</f>
        <v>0</v>
      </c>
      <c r="AF113" s="127"/>
      <c r="AG113" s="104">
        <f t="shared" ca="1" si="52"/>
        <v>0</v>
      </c>
      <c r="AI113" s="111">
        <f t="shared" ca="1" si="53"/>
        <v>30</v>
      </c>
      <c r="AJ113" s="112">
        <f t="shared" si="54"/>
        <v>31</v>
      </c>
      <c r="AK113" s="113">
        <f t="shared" ca="1" si="55"/>
        <v>30</v>
      </c>
      <c r="AL113" s="114">
        <f t="shared" ca="1" si="56"/>
        <v>30</v>
      </c>
      <c r="AN113" s="123">
        <f ca="1">IF(Input!$B$72&gt;=$E36,AN112*(1+Input!$D$53),0)</f>
        <v>0</v>
      </c>
      <c r="AO113" s="127"/>
      <c r="AP113" s="104">
        <f t="shared" ca="1" si="57"/>
        <v>0</v>
      </c>
      <c r="AS113" s="110">
        <f t="shared" ca="1" si="46"/>
        <v>0</v>
      </c>
      <c r="AX113" s="111">
        <f t="shared" ca="1" si="58"/>
        <v>30</v>
      </c>
      <c r="AY113" s="112">
        <f t="shared" si="59"/>
        <v>31</v>
      </c>
      <c r="AZ113" s="113">
        <f t="shared" ca="1" si="60"/>
        <v>30</v>
      </c>
      <c r="BA113" s="114">
        <f t="shared" ca="1" si="61"/>
        <v>30</v>
      </c>
    </row>
    <row r="114" spans="2:53" ht="15" customHeight="1">
      <c r="B114" s="111">
        <f ca="1">IF('Income Replacement Calculations'!$CX$8&lt;0,B113+1)</f>
        <v>31</v>
      </c>
      <c r="C114" s="112">
        <f ca="1">IF('Income Replacement Calculations'!$CX$8&lt;0,C113+1)</f>
        <v>32</v>
      </c>
      <c r="D114" s="113">
        <f ca="1">IF('Income Replacement Calculations'!$CX$8&lt;0,D113+1)</f>
        <v>31</v>
      </c>
      <c r="E114" s="114">
        <f ca="1">IF('Income Replacement Calculations'!$CX$8&lt;0,E113+1)</f>
        <v>31</v>
      </c>
      <c r="G114" s="123">
        <f ca="1">IF(Input!$B$72&gt;=$E37,G113*(1+Input!$D$46),0)</f>
        <v>0</v>
      </c>
      <c r="H114" s="127"/>
      <c r="I114" s="104">
        <f t="shared" ca="1" si="45"/>
        <v>0</v>
      </c>
      <c r="K114" s="123">
        <f ca="1">IF(Input!$B$72&gt;=$E37,K113*(1+Input!$D$47),0)</f>
        <v>0</v>
      </c>
      <c r="L114" s="127"/>
      <c r="M114" s="104">
        <f t="shared" ca="1" si="47"/>
        <v>0</v>
      </c>
      <c r="N114" s="3"/>
      <c r="O114" s="123">
        <f ca="1">IF(Input!$B$72&gt;=$E37,O113*(1+Input!$D$48),0)</f>
        <v>0</v>
      </c>
      <c r="P114" s="127"/>
      <c r="Q114" s="104">
        <f t="shared" ca="1" si="48"/>
        <v>0</v>
      </c>
      <c r="S114" s="123">
        <f ca="1">IF(Input!$B$72&gt;=$E37,S113*(1+Input!$D$49),0)</f>
        <v>0</v>
      </c>
      <c r="T114" s="127"/>
      <c r="U114" s="104">
        <f t="shared" ca="1" si="49"/>
        <v>0</v>
      </c>
      <c r="W114" s="123">
        <f ca="1">IF(Input!$B$72&gt;=$E37,W113*(1+Input!$D$50),0)</f>
        <v>0</v>
      </c>
      <c r="X114" s="127"/>
      <c r="Y114" s="104">
        <f t="shared" ca="1" si="50"/>
        <v>0</v>
      </c>
      <c r="AA114" s="123">
        <f ca="1">IF(Input!$B$72&gt;=$E37,AA113*(1+Input!$D$51),0)</f>
        <v>0</v>
      </c>
      <c r="AB114" s="127"/>
      <c r="AC114" s="104">
        <f t="shared" ca="1" si="51"/>
        <v>0</v>
      </c>
      <c r="AE114" s="123">
        <f ca="1">IF(Input!$B$72&gt;=$E37,AE113*(1+Input!$D$52),0)</f>
        <v>0</v>
      </c>
      <c r="AF114" s="127"/>
      <c r="AG114" s="104">
        <f t="shared" ca="1" si="52"/>
        <v>0</v>
      </c>
      <c r="AI114" s="111">
        <f t="shared" ca="1" si="53"/>
        <v>31</v>
      </c>
      <c r="AJ114" s="112">
        <f t="shared" si="54"/>
        <v>32</v>
      </c>
      <c r="AK114" s="113">
        <f t="shared" ca="1" si="55"/>
        <v>31</v>
      </c>
      <c r="AL114" s="114">
        <f t="shared" ca="1" si="56"/>
        <v>31</v>
      </c>
      <c r="AN114" s="123">
        <f ca="1">IF(Input!$B$72&gt;=$E37,AN113*(1+Input!$D$53),0)</f>
        <v>0</v>
      </c>
      <c r="AO114" s="127"/>
      <c r="AP114" s="104">
        <f t="shared" ca="1" si="57"/>
        <v>0</v>
      </c>
      <c r="AS114" s="110">
        <f t="shared" ca="1" si="46"/>
        <v>0</v>
      </c>
      <c r="AX114" s="111">
        <f t="shared" ca="1" si="58"/>
        <v>31</v>
      </c>
      <c r="AY114" s="112">
        <f t="shared" si="59"/>
        <v>32</v>
      </c>
      <c r="AZ114" s="113">
        <f t="shared" ca="1" si="60"/>
        <v>31</v>
      </c>
      <c r="BA114" s="114">
        <f t="shared" ca="1" si="61"/>
        <v>31</v>
      </c>
    </row>
    <row r="115" spans="2:53" ht="15" customHeight="1">
      <c r="B115" s="111">
        <f ca="1">IF('Income Replacement Calculations'!$CX$8&lt;0,B114+1)</f>
        <v>32</v>
      </c>
      <c r="C115" s="112">
        <f ca="1">IF('Income Replacement Calculations'!$CX$8&lt;0,C114+1)</f>
        <v>33</v>
      </c>
      <c r="D115" s="113">
        <f ca="1">IF('Income Replacement Calculations'!$CX$8&lt;0,D114+1)</f>
        <v>32</v>
      </c>
      <c r="E115" s="114">
        <f ca="1">IF('Income Replacement Calculations'!$CX$8&lt;0,E114+1)</f>
        <v>32</v>
      </c>
      <c r="G115" s="123">
        <f ca="1">IF(Input!$B$72&gt;=$E38,G114*(1+Input!$D$46),0)</f>
        <v>0</v>
      </c>
      <c r="H115" s="127"/>
      <c r="I115" s="104">
        <f t="shared" ref="I115:I145" ca="1" si="62">IF(ISBLANK(H115),G115,H115)</f>
        <v>0</v>
      </c>
      <c r="K115" s="123">
        <f ca="1">IF(Input!$B$72&gt;=$E38,K114*(1+Input!$D$47),0)</f>
        <v>0</v>
      </c>
      <c r="L115" s="127"/>
      <c r="M115" s="104">
        <f t="shared" ca="1" si="47"/>
        <v>0</v>
      </c>
      <c r="N115" s="3"/>
      <c r="O115" s="123">
        <f ca="1">IF(Input!$B$72&gt;=$E38,O114*(1+Input!$D$48),0)</f>
        <v>0</v>
      </c>
      <c r="P115" s="127"/>
      <c r="Q115" s="104">
        <f t="shared" ca="1" si="48"/>
        <v>0</v>
      </c>
      <c r="S115" s="123">
        <f ca="1">IF(Input!$B$72&gt;=$E38,S114*(1+Input!$D$49),0)</f>
        <v>0</v>
      </c>
      <c r="T115" s="127"/>
      <c r="U115" s="104">
        <f t="shared" ca="1" si="49"/>
        <v>0</v>
      </c>
      <c r="W115" s="123">
        <f ca="1">IF(Input!$B$72&gt;=$E38,W114*(1+Input!$D$50),0)</f>
        <v>0</v>
      </c>
      <c r="X115" s="127"/>
      <c r="Y115" s="104">
        <f t="shared" ca="1" si="50"/>
        <v>0</v>
      </c>
      <c r="AA115" s="123">
        <f ca="1">IF(Input!$B$72&gt;=$E38,AA114*(1+Input!$D$51),0)</f>
        <v>0</v>
      </c>
      <c r="AB115" s="127"/>
      <c r="AC115" s="104">
        <f t="shared" ca="1" si="51"/>
        <v>0</v>
      </c>
      <c r="AE115" s="123">
        <f ca="1">IF(Input!$B$72&gt;=$E38,AE114*(1+Input!$D$52),0)</f>
        <v>0</v>
      </c>
      <c r="AF115" s="127"/>
      <c r="AG115" s="104">
        <f t="shared" ca="1" si="52"/>
        <v>0</v>
      </c>
      <c r="AI115" s="111">
        <f t="shared" ca="1" si="53"/>
        <v>32</v>
      </c>
      <c r="AJ115" s="112">
        <f t="shared" si="54"/>
        <v>33</v>
      </c>
      <c r="AK115" s="113">
        <f t="shared" ca="1" si="55"/>
        <v>32</v>
      </c>
      <c r="AL115" s="114">
        <f t="shared" ca="1" si="56"/>
        <v>32</v>
      </c>
      <c r="AN115" s="123">
        <f ca="1">IF(Input!$B$72&gt;=$E38,AN114*(1+Input!$D$53),0)</f>
        <v>0</v>
      </c>
      <c r="AO115" s="127"/>
      <c r="AP115" s="104">
        <f t="shared" ca="1" si="57"/>
        <v>0</v>
      </c>
      <c r="AS115" s="110">
        <f t="shared" ref="AS115:AS146" ca="1" si="63">I115+M115+Q115+U115+Y115+AC115+AG115+AP115</f>
        <v>0</v>
      </c>
      <c r="AX115" s="111">
        <f t="shared" ca="1" si="58"/>
        <v>32</v>
      </c>
      <c r="AY115" s="112">
        <f t="shared" si="59"/>
        <v>33</v>
      </c>
      <c r="AZ115" s="113">
        <f t="shared" ca="1" si="60"/>
        <v>32</v>
      </c>
      <c r="BA115" s="114">
        <f t="shared" ca="1" si="61"/>
        <v>32</v>
      </c>
    </row>
    <row r="116" spans="2:53" ht="15" customHeight="1">
      <c r="B116" s="111">
        <f ca="1">IF('Income Replacement Calculations'!$CX$8&lt;0,B115+1)</f>
        <v>33</v>
      </c>
      <c r="C116" s="112">
        <f ca="1">IF('Income Replacement Calculations'!$CX$8&lt;0,C115+1)</f>
        <v>34</v>
      </c>
      <c r="D116" s="113">
        <f ca="1">IF('Income Replacement Calculations'!$CX$8&lt;0,D115+1)</f>
        <v>33</v>
      </c>
      <c r="E116" s="114">
        <f ca="1">IF('Income Replacement Calculations'!$CX$8&lt;0,E115+1)</f>
        <v>33</v>
      </c>
      <c r="G116" s="123">
        <f ca="1">IF(Input!$B$72&gt;=$E39,G115*(1+Input!$D$46),0)</f>
        <v>0</v>
      </c>
      <c r="H116" s="127"/>
      <c r="I116" s="104">
        <f t="shared" ca="1" si="62"/>
        <v>0</v>
      </c>
      <c r="K116" s="123">
        <f ca="1">IF(Input!$B$72&gt;=$E39,K115*(1+Input!$D$47),0)</f>
        <v>0</v>
      </c>
      <c r="L116" s="127"/>
      <c r="M116" s="104">
        <f t="shared" ca="1" si="47"/>
        <v>0</v>
      </c>
      <c r="N116" s="3"/>
      <c r="O116" s="123">
        <f ca="1">IF(Input!$B$72&gt;=$E39,O115*(1+Input!$D$48),0)</f>
        <v>0</v>
      </c>
      <c r="P116" s="127"/>
      <c r="Q116" s="104">
        <f t="shared" ca="1" si="48"/>
        <v>0</v>
      </c>
      <c r="S116" s="123">
        <f ca="1">IF(Input!$B$72&gt;=$E39,S115*(1+Input!$D$49),0)</f>
        <v>0</v>
      </c>
      <c r="T116" s="127"/>
      <c r="U116" s="104">
        <f t="shared" ca="1" si="49"/>
        <v>0</v>
      </c>
      <c r="W116" s="123">
        <f ca="1">IF(Input!$B$72&gt;=$E39,W115*(1+Input!$D$50),0)</f>
        <v>0</v>
      </c>
      <c r="X116" s="127"/>
      <c r="Y116" s="104">
        <f t="shared" ca="1" si="50"/>
        <v>0</v>
      </c>
      <c r="AA116" s="123">
        <f ca="1">IF(Input!$B$72&gt;=$E39,AA115*(1+Input!$D$51),0)</f>
        <v>0</v>
      </c>
      <c r="AB116" s="127"/>
      <c r="AC116" s="104">
        <f t="shared" ca="1" si="51"/>
        <v>0</v>
      </c>
      <c r="AE116" s="123">
        <f ca="1">IF(Input!$B$72&gt;=$E39,AE115*(1+Input!$D$52),0)</f>
        <v>0</v>
      </c>
      <c r="AF116" s="127"/>
      <c r="AG116" s="104">
        <f t="shared" ca="1" si="52"/>
        <v>0</v>
      </c>
      <c r="AI116" s="111">
        <f t="shared" ca="1" si="53"/>
        <v>33</v>
      </c>
      <c r="AJ116" s="112">
        <f t="shared" si="54"/>
        <v>34</v>
      </c>
      <c r="AK116" s="113">
        <f t="shared" ca="1" si="55"/>
        <v>33</v>
      </c>
      <c r="AL116" s="114">
        <f t="shared" ca="1" si="56"/>
        <v>33</v>
      </c>
      <c r="AN116" s="123">
        <f ca="1">IF(Input!$B$72&gt;=$E39,AN115*(1+Input!$D$53),0)</f>
        <v>0</v>
      </c>
      <c r="AO116" s="127"/>
      <c r="AP116" s="104">
        <f t="shared" ca="1" si="57"/>
        <v>0</v>
      </c>
      <c r="AS116" s="110">
        <f t="shared" ca="1" si="63"/>
        <v>0</v>
      </c>
      <c r="AX116" s="111">
        <f t="shared" ca="1" si="58"/>
        <v>33</v>
      </c>
      <c r="AY116" s="112">
        <f t="shared" si="59"/>
        <v>34</v>
      </c>
      <c r="AZ116" s="113">
        <f t="shared" ca="1" si="60"/>
        <v>33</v>
      </c>
      <c r="BA116" s="114">
        <f t="shared" ca="1" si="61"/>
        <v>33</v>
      </c>
    </row>
    <row r="117" spans="2:53" ht="15" customHeight="1">
      <c r="B117" s="111">
        <f ca="1">IF('Income Replacement Calculations'!$CX$8&lt;0,B116+1)</f>
        <v>34</v>
      </c>
      <c r="C117" s="112">
        <f ca="1">IF('Income Replacement Calculations'!$CX$8&lt;0,C116+1)</f>
        <v>35</v>
      </c>
      <c r="D117" s="113">
        <f ca="1">IF('Income Replacement Calculations'!$CX$8&lt;0,D116+1)</f>
        <v>34</v>
      </c>
      <c r="E117" s="114">
        <f ca="1">IF('Income Replacement Calculations'!$CX$8&lt;0,E116+1)</f>
        <v>34</v>
      </c>
      <c r="G117" s="123">
        <f ca="1">IF(Input!$B$72&gt;=$E40,G116*(1+Input!$D$46),0)</f>
        <v>0</v>
      </c>
      <c r="H117" s="127"/>
      <c r="I117" s="104">
        <f t="shared" ca="1" si="62"/>
        <v>0</v>
      </c>
      <c r="K117" s="123">
        <f ca="1">IF(Input!$B$72&gt;=$E40,K116*(1+Input!$D$47),0)</f>
        <v>0</v>
      </c>
      <c r="L117" s="127"/>
      <c r="M117" s="104">
        <f t="shared" ca="1" si="47"/>
        <v>0</v>
      </c>
      <c r="N117" s="3"/>
      <c r="O117" s="123">
        <f ca="1">IF(Input!$B$72&gt;=$E40,O116*(1+Input!$D$48),0)</f>
        <v>0</v>
      </c>
      <c r="P117" s="127"/>
      <c r="Q117" s="104">
        <f t="shared" ca="1" si="48"/>
        <v>0</v>
      </c>
      <c r="S117" s="123">
        <f ca="1">IF(Input!$B$72&gt;=$E40,S116*(1+Input!$D$49),0)</f>
        <v>0</v>
      </c>
      <c r="T117" s="127"/>
      <c r="U117" s="104">
        <f t="shared" ca="1" si="49"/>
        <v>0</v>
      </c>
      <c r="W117" s="123">
        <f ca="1">IF(Input!$B$72&gt;=$E40,W116*(1+Input!$D$50),0)</f>
        <v>0</v>
      </c>
      <c r="X117" s="127"/>
      <c r="Y117" s="104">
        <f t="shared" ca="1" si="50"/>
        <v>0</v>
      </c>
      <c r="AA117" s="123">
        <f ca="1">IF(Input!$B$72&gt;=$E40,AA116*(1+Input!$D$51),0)</f>
        <v>0</v>
      </c>
      <c r="AB117" s="127"/>
      <c r="AC117" s="104">
        <f t="shared" ca="1" si="51"/>
        <v>0</v>
      </c>
      <c r="AE117" s="123">
        <f ca="1">IF(Input!$B$72&gt;=$E40,AE116*(1+Input!$D$52),0)</f>
        <v>0</v>
      </c>
      <c r="AF117" s="127"/>
      <c r="AG117" s="104">
        <f t="shared" ca="1" si="52"/>
        <v>0</v>
      </c>
      <c r="AI117" s="111">
        <f t="shared" ca="1" si="53"/>
        <v>34</v>
      </c>
      <c r="AJ117" s="112">
        <f t="shared" si="54"/>
        <v>35</v>
      </c>
      <c r="AK117" s="113">
        <f t="shared" ca="1" si="55"/>
        <v>34</v>
      </c>
      <c r="AL117" s="114">
        <f t="shared" ca="1" si="56"/>
        <v>34</v>
      </c>
      <c r="AN117" s="123">
        <f ca="1">IF(Input!$B$72&gt;=$E40,AN116*(1+Input!$D$53),0)</f>
        <v>0</v>
      </c>
      <c r="AO117" s="127"/>
      <c r="AP117" s="104">
        <f t="shared" ca="1" si="57"/>
        <v>0</v>
      </c>
      <c r="AS117" s="110">
        <f t="shared" ca="1" si="63"/>
        <v>0</v>
      </c>
      <c r="AX117" s="111">
        <f t="shared" ca="1" si="58"/>
        <v>34</v>
      </c>
      <c r="AY117" s="112">
        <f t="shared" si="59"/>
        <v>35</v>
      </c>
      <c r="AZ117" s="113">
        <f t="shared" ca="1" si="60"/>
        <v>34</v>
      </c>
      <c r="BA117" s="114">
        <f t="shared" ca="1" si="61"/>
        <v>34</v>
      </c>
    </row>
    <row r="118" spans="2:53" ht="15" customHeight="1">
      <c r="B118" s="111">
        <f ca="1">IF('Income Replacement Calculations'!$CX$8&lt;0,B117+1)</f>
        <v>35</v>
      </c>
      <c r="C118" s="112">
        <f ca="1">IF('Income Replacement Calculations'!$CX$8&lt;0,C117+1)</f>
        <v>36</v>
      </c>
      <c r="D118" s="113">
        <f ca="1">IF('Income Replacement Calculations'!$CX$8&lt;0,D117+1)</f>
        <v>35</v>
      </c>
      <c r="E118" s="114">
        <f ca="1">IF('Income Replacement Calculations'!$CX$8&lt;0,E117+1)</f>
        <v>35</v>
      </c>
      <c r="G118" s="123">
        <f ca="1">IF(Input!$B$72&gt;=$E41,G117*(1+Input!$D$46),0)</f>
        <v>0</v>
      </c>
      <c r="H118" s="127"/>
      <c r="I118" s="104">
        <f t="shared" ca="1" si="62"/>
        <v>0</v>
      </c>
      <c r="K118" s="123">
        <f ca="1">IF(Input!$B$72&gt;=$E41,K117*(1+Input!$D$47),0)</f>
        <v>0</v>
      </c>
      <c r="L118" s="127"/>
      <c r="M118" s="104">
        <f t="shared" ca="1" si="47"/>
        <v>0</v>
      </c>
      <c r="N118" s="3"/>
      <c r="O118" s="123">
        <f ca="1">IF(Input!$B$72&gt;=$E41,O117*(1+Input!$D$48),0)</f>
        <v>0</v>
      </c>
      <c r="P118" s="127"/>
      <c r="Q118" s="104">
        <f t="shared" ca="1" si="48"/>
        <v>0</v>
      </c>
      <c r="S118" s="123">
        <f ca="1">IF(Input!$B$72&gt;=$E41,S117*(1+Input!$D$49),0)</f>
        <v>0</v>
      </c>
      <c r="T118" s="127"/>
      <c r="U118" s="104">
        <f t="shared" ca="1" si="49"/>
        <v>0</v>
      </c>
      <c r="W118" s="123">
        <f ca="1">IF(Input!$B$72&gt;=$E41,W117*(1+Input!$D$50),0)</f>
        <v>0</v>
      </c>
      <c r="X118" s="127"/>
      <c r="Y118" s="104">
        <f t="shared" ca="1" si="50"/>
        <v>0</v>
      </c>
      <c r="AA118" s="123">
        <f ca="1">IF(Input!$B$72&gt;=$E41,AA117*(1+Input!$D$51),0)</f>
        <v>0</v>
      </c>
      <c r="AB118" s="127"/>
      <c r="AC118" s="104">
        <f t="shared" ca="1" si="51"/>
        <v>0</v>
      </c>
      <c r="AE118" s="123">
        <f ca="1">IF(Input!$B$72&gt;=$E41,AE117*(1+Input!$D$52),0)</f>
        <v>0</v>
      </c>
      <c r="AF118" s="127"/>
      <c r="AG118" s="104">
        <f t="shared" ca="1" si="52"/>
        <v>0</v>
      </c>
      <c r="AI118" s="111">
        <f t="shared" ca="1" si="53"/>
        <v>35</v>
      </c>
      <c r="AJ118" s="112">
        <f t="shared" si="54"/>
        <v>36</v>
      </c>
      <c r="AK118" s="113">
        <f t="shared" ca="1" si="55"/>
        <v>35</v>
      </c>
      <c r="AL118" s="114">
        <f t="shared" ca="1" si="56"/>
        <v>35</v>
      </c>
      <c r="AN118" s="123">
        <f ca="1">IF(Input!$B$72&gt;=$E41,AN117*(1+Input!$D$53),0)</f>
        <v>0</v>
      </c>
      <c r="AO118" s="127"/>
      <c r="AP118" s="104">
        <f t="shared" ca="1" si="57"/>
        <v>0</v>
      </c>
      <c r="AS118" s="110">
        <f t="shared" ca="1" si="63"/>
        <v>0</v>
      </c>
      <c r="AX118" s="111">
        <f t="shared" ca="1" si="58"/>
        <v>35</v>
      </c>
      <c r="AY118" s="112">
        <f t="shared" si="59"/>
        <v>36</v>
      </c>
      <c r="AZ118" s="113">
        <f t="shared" ca="1" si="60"/>
        <v>35</v>
      </c>
      <c r="BA118" s="114">
        <f t="shared" ca="1" si="61"/>
        <v>35</v>
      </c>
    </row>
    <row r="119" spans="2:53" ht="15" customHeight="1">
      <c r="B119" s="111">
        <f ca="1">IF('Income Replacement Calculations'!$CX$8&lt;0,B118+1)</f>
        <v>36</v>
      </c>
      <c r="C119" s="112">
        <f ca="1">IF('Income Replacement Calculations'!$CX$8&lt;0,C118+1)</f>
        <v>37</v>
      </c>
      <c r="D119" s="113">
        <f ca="1">IF('Income Replacement Calculations'!$CX$8&lt;0,D118+1)</f>
        <v>36</v>
      </c>
      <c r="E119" s="114">
        <f ca="1">IF('Income Replacement Calculations'!$CX$8&lt;0,E118+1)</f>
        <v>36</v>
      </c>
      <c r="G119" s="123">
        <f ca="1">IF(Input!$B$72&gt;=$E42,G118*(1+Input!$D$46),0)</f>
        <v>0</v>
      </c>
      <c r="H119" s="127"/>
      <c r="I119" s="104">
        <f t="shared" ca="1" si="62"/>
        <v>0</v>
      </c>
      <c r="K119" s="123">
        <f ca="1">IF(Input!$B$72&gt;=$E42,K118*(1+Input!$D$47),0)</f>
        <v>0</v>
      </c>
      <c r="L119" s="127"/>
      <c r="M119" s="104">
        <f t="shared" ca="1" si="47"/>
        <v>0</v>
      </c>
      <c r="N119" s="3"/>
      <c r="O119" s="123">
        <f ca="1">IF(Input!$B$72&gt;=$E42,O118*(1+Input!$D$48),0)</f>
        <v>0</v>
      </c>
      <c r="P119" s="127"/>
      <c r="Q119" s="104">
        <f t="shared" ca="1" si="48"/>
        <v>0</v>
      </c>
      <c r="S119" s="123">
        <f ca="1">IF(Input!$B$72&gt;=$E42,S118*(1+Input!$D$49),0)</f>
        <v>0</v>
      </c>
      <c r="T119" s="127"/>
      <c r="U119" s="104">
        <f t="shared" ca="1" si="49"/>
        <v>0</v>
      </c>
      <c r="W119" s="123">
        <f ca="1">IF(Input!$B$72&gt;=$E42,W118*(1+Input!$D$50),0)</f>
        <v>0</v>
      </c>
      <c r="X119" s="127"/>
      <c r="Y119" s="104">
        <f t="shared" ca="1" si="50"/>
        <v>0</v>
      </c>
      <c r="AA119" s="123">
        <f ca="1">IF(Input!$B$72&gt;=$E42,AA118*(1+Input!$D$51),0)</f>
        <v>0</v>
      </c>
      <c r="AB119" s="127"/>
      <c r="AC119" s="104">
        <f t="shared" ca="1" si="51"/>
        <v>0</v>
      </c>
      <c r="AE119" s="123">
        <f ca="1">IF(Input!$B$72&gt;=$E42,AE118*(1+Input!$D$52),0)</f>
        <v>0</v>
      </c>
      <c r="AF119" s="127"/>
      <c r="AG119" s="104">
        <f t="shared" ca="1" si="52"/>
        <v>0</v>
      </c>
      <c r="AI119" s="111">
        <f t="shared" ca="1" si="53"/>
        <v>36</v>
      </c>
      <c r="AJ119" s="112">
        <f t="shared" si="54"/>
        <v>37</v>
      </c>
      <c r="AK119" s="113">
        <f t="shared" ca="1" si="55"/>
        <v>36</v>
      </c>
      <c r="AL119" s="114">
        <f t="shared" ca="1" si="56"/>
        <v>36</v>
      </c>
      <c r="AN119" s="123">
        <f ca="1">IF(Input!$B$72&gt;=$E42,AN118*(1+Input!$D$53),0)</f>
        <v>0</v>
      </c>
      <c r="AO119" s="127"/>
      <c r="AP119" s="104">
        <f t="shared" ca="1" si="57"/>
        <v>0</v>
      </c>
      <c r="AS119" s="110">
        <f t="shared" ca="1" si="63"/>
        <v>0</v>
      </c>
      <c r="AX119" s="111">
        <f t="shared" ca="1" si="58"/>
        <v>36</v>
      </c>
      <c r="AY119" s="112">
        <f t="shared" si="59"/>
        <v>37</v>
      </c>
      <c r="AZ119" s="113">
        <f t="shared" ca="1" si="60"/>
        <v>36</v>
      </c>
      <c r="BA119" s="114">
        <f t="shared" ca="1" si="61"/>
        <v>36</v>
      </c>
    </row>
    <row r="120" spans="2:53" ht="15" customHeight="1">
      <c r="B120" s="111">
        <f ca="1">IF('Income Replacement Calculations'!$CX$8&lt;0,B119+1)</f>
        <v>37</v>
      </c>
      <c r="C120" s="112">
        <f ca="1">IF('Income Replacement Calculations'!$CX$8&lt;0,C119+1)</f>
        <v>38</v>
      </c>
      <c r="D120" s="113">
        <f ca="1">IF('Income Replacement Calculations'!$CX$8&lt;0,D119+1)</f>
        <v>37</v>
      </c>
      <c r="E120" s="114">
        <f ca="1">IF('Income Replacement Calculations'!$CX$8&lt;0,E119+1)</f>
        <v>37</v>
      </c>
      <c r="G120" s="123">
        <f ca="1">IF(Input!$B$72&gt;=$E43,G119*(1+Input!$D$46),0)</f>
        <v>0</v>
      </c>
      <c r="H120" s="127"/>
      <c r="I120" s="104">
        <f t="shared" ca="1" si="62"/>
        <v>0</v>
      </c>
      <c r="K120" s="123">
        <f ca="1">IF(Input!$B$72&gt;=$E43,K119*(1+Input!$D$47),0)</f>
        <v>0</v>
      </c>
      <c r="L120" s="127"/>
      <c r="M120" s="104">
        <f t="shared" ca="1" si="47"/>
        <v>0</v>
      </c>
      <c r="N120" s="3"/>
      <c r="O120" s="123">
        <f ca="1">IF(Input!$B$72&gt;=$E43,O119*(1+Input!$D$48),0)</f>
        <v>0</v>
      </c>
      <c r="P120" s="127"/>
      <c r="Q120" s="104">
        <f t="shared" ca="1" si="48"/>
        <v>0</v>
      </c>
      <c r="S120" s="123">
        <f ca="1">IF(Input!$B$72&gt;=$E43,S119*(1+Input!$D$49),0)</f>
        <v>0</v>
      </c>
      <c r="T120" s="127"/>
      <c r="U120" s="104">
        <f t="shared" ca="1" si="49"/>
        <v>0</v>
      </c>
      <c r="W120" s="123">
        <f ca="1">IF(Input!$B$72&gt;=$E43,W119*(1+Input!$D$50),0)</f>
        <v>0</v>
      </c>
      <c r="X120" s="127"/>
      <c r="Y120" s="104">
        <f t="shared" ca="1" si="50"/>
        <v>0</v>
      </c>
      <c r="AA120" s="123">
        <f ca="1">IF(Input!$B$72&gt;=$E43,AA119*(1+Input!$D$51),0)</f>
        <v>0</v>
      </c>
      <c r="AB120" s="127"/>
      <c r="AC120" s="104">
        <f t="shared" ca="1" si="51"/>
        <v>0</v>
      </c>
      <c r="AE120" s="123">
        <f ca="1">IF(Input!$B$72&gt;=$E43,AE119*(1+Input!$D$52),0)</f>
        <v>0</v>
      </c>
      <c r="AF120" s="127"/>
      <c r="AG120" s="104">
        <f t="shared" ca="1" si="52"/>
        <v>0</v>
      </c>
      <c r="AI120" s="111">
        <f t="shared" ca="1" si="53"/>
        <v>37</v>
      </c>
      <c r="AJ120" s="112">
        <f t="shared" si="54"/>
        <v>38</v>
      </c>
      <c r="AK120" s="113">
        <f t="shared" ca="1" si="55"/>
        <v>37</v>
      </c>
      <c r="AL120" s="114">
        <f t="shared" ca="1" si="56"/>
        <v>37</v>
      </c>
      <c r="AN120" s="123">
        <f ca="1">IF(Input!$B$72&gt;=$E43,AN119*(1+Input!$D$53),0)</f>
        <v>0</v>
      </c>
      <c r="AO120" s="127"/>
      <c r="AP120" s="104">
        <f t="shared" ca="1" si="57"/>
        <v>0</v>
      </c>
      <c r="AS120" s="110">
        <f t="shared" ca="1" si="63"/>
        <v>0</v>
      </c>
      <c r="AX120" s="111">
        <f t="shared" ca="1" si="58"/>
        <v>37</v>
      </c>
      <c r="AY120" s="112">
        <f t="shared" si="59"/>
        <v>38</v>
      </c>
      <c r="AZ120" s="113">
        <f t="shared" ca="1" si="60"/>
        <v>37</v>
      </c>
      <c r="BA120" s="114">
        <f t="shared" ca="1" si="61"/>
        <v>37</v>
      </c>
    </row>
    <row r="121" spans="2:53" ht="15" customHeight="1">
      <c r="B121" s="111">
        <f ca="1">IF('Income Replacement Calculations'!$CX$8&lt;0,B120+1)</f>
        <v>38</v>
      </c>
      <c r="C121" s="112">
        <f ca="1">IF('Income Replacement Calculations'!$CX$8&lt;0,C120+1)</f>
        <v>39</v>
      </c>
      <c r="D121" s="113">
        <f ca="1">IF('Income Replacement Calculations'!$CX$8&lt;0,D120+1)</f>
        <v>38</v>
      </c>
      <c r="E121" s="114">
        <f ca="1">IF('Income Replacement Calculations'!$CX$8&lt;0,E120+1)</f>
        <v>38</v>
      </c>
      <c r="G121" s="123">
        <f ca="1">IF(Input!$B$72&gt;=$E44,G120*(1+Input!$D$46),0)</f>
        <v>0</v>
      </c>
      <c r="H121" s="127"/>
      <c r="I121" s="104">
        <f t="shared" ca="1" si="62"/>
        <v>0</v>
      </c>
      <c r="K121" s="123">
        <f ca="1">IF(Input!$B$72&gt;=$E44,K120*(1+Input!$D$47),0)</f>
        <v>0</v>
      </c>
      <c r="L121" s="127"/>
      <c r="M121" s="104">
        <f t="shared" ca="1" si="47"/>
        <v>0</v>
      </c>
      <c r="N121" s="3"/>
      <c r="O121" s="123">
        <f ca="1">IF(Input!$B$72&gt;=$E44,O120*(1+Input!$D$48),0)</f>
        <v>0</v>
      </c>
      <c r="P121" s="127"/>
      <c r="Q121" s="104">
        <f t="shared" ca="1" si="48"/>
        <v>0</v>
      </c>
      <c r="S121" s="123">
        <f ca="1">IF(Input!$B$72&gt;=$E44,S120*(1+Input!$D$49),0)</f>
        <v>0</v>
      </c>
      <c r="T121" s="127"/>
      <c r="U121" s="104">
        <f t="shared" ca="1" si="49"/>
        <v>0</v>
      </c>
      <c r="W121" s="123">
        <f ca="1">IF(Input!$B$72&gt;=$E44,W120*(1+Input!$D$50),0)</f>
        <v>0</v>
      </c>
      <c r="X121" s="127"/>
      <c r="Y121" s="104">
        <f t="shared" ca="1" si="50"/>
        <v>0</v>
      </c>
      <c r="AA121" s="123">
        <f ca="1">IF(Input!$B$72&gt;=$E44,AA120*(1+Input!$D$51),0)</f>
        <v>0</v>
      </c>
      <c r="AB121" s="127"/>
      <c r="AC121" s="104">
        <f t="shared" ca="1" si="51"/>
        <v>0</v>
      </c>
      <c r="AE121" s="123">
        <f ca="1">IF(Input!$B$72&gt;=$E44,AE120*(1+Input!$D$52),0)</f>
        <v>0</v>
      </c>
      <c r="AF121" s="127"/>
      <c r="AG121" s="104">
        <f t="shared" ca="1" si="52"/>
        <v>0</v>
      </c>
      <c r="AI121" s="111">
        <f t="shared" ca="1" si="53"/>
        <v>38</v>
      </c>
      <c r="AJ121" s="112">
        <f t="shared" si="54"/>
        <v>39</v>
      </c>
      <c r="AK121" s="113">
        <f t="shared" ca="1" si="55"/>
        <v>38</v>
      </c>
      <c r="AL121" s="114">
        <f t="shared" ca="1" si="56"/>
        <v>38</v>
      </c>
      <c r="AN121" s="123">
        <f ca="1">IF(Input!$B$72&gt;=$E44,AN120*(1+Input!$D$53),0)</f>
        <v>0</v>
      </c>
      <c r="AO121" s="127"/>
      <c r="AP121" s="104">
        <f t="shared" ca="1" si="57"/>
        <v>0</v>
      </c>
      <c r="AS121" s="110">
        <f t="shared" ca="1" si="63"/>
        <v>0</v>
      </c>
      <c r="AX121" s="111">
        <f t="shared" ca="1" si="58"/>
        <v>38</v>
      </c>
      <c r="AY121" s="112">
        <f t="shared" si="59"/>
        <v>39</v>
      </c>
      <c r="AZ121" s="113">
        <f t="shared" ca="1" si="60"/>
        <v>38</v>
      </c>
      <c r="BA121" s="114">
        <f t="shared" ca="1" si="61"/>
        <v>38</v>
      </c>
    </row>
    <row r="122" spans="2:53" ht="15" customHeight="1">
      <c r="B122" s="111">
        <f ca="1">IF('Income Replacement Calculations'!$CX$8&lt;0,B121+1)</f>
        <v>39</v>
      </c>
      <c r="C122" s="112">
        <f ca="1">IF('Income Replacement Calculations'!$CX$8&lt;0,C121+1)</f>
        <v>40</v>
      </c>
      <c r="D122" s="113">
        <f ca="1">IF('Income Replacement Calculations'!$CX$8&lt;0,D121+1)</f>
        <v>39</v>
      </c>
      <c r="E122" s="114">
        <f ca="1">IF('Income Replacement Calculations'!$CX$8&lt;0,E121+1)</f>
        <v>39</v>
      </c>
      <c r="G122" s="123">
        <f ca="1">IF(Input!$B$72&gt;=$E45,G121*(1+Input!$D$46),0)</f>
        <v>0</v>
      </c>
      <c r="H122" s="127"/>
      <c r="I122" s="104">
        <f t="shared" ca="1" si="62"/>
        <v>0</v>
      </c>
      <c r="K122" s="123">
        <f ca="1">IF(Input!$B$72&gt;=$E45,K121*(1+Input!$D$47),0)</f>
        <v>0</v>
      </c>
      <c r="L122" s="127"/>
      <c r="M122" s="104">
        <f t="shared" ca="1" si="47"/>
        <v>0</v>
      </c>
      <c r="N122" s="3"/>
      <c r="O122" s="123">
        <f ca="1">IF(Input!$B$72&gt;=$E45,O121*(1+Input!$D$48),0)</f>
        <v>0</v>
      </c>
      <c r="P122" s="127"/>
      <c r="Q122" s="104">
        <f t="shared" ca="1" si="48"/>
        <v>0</v>
      </c>
      <c r="S122" s="123">
        <f ca="1">IF(Input!$B$72&gt;=$E45,S121*(1+Input!$D$49),0)</f>
        <v>0</v>
      </c>
      <c r="T122" s="127"/>
      <c r="U122" s="104">
        <f t="shared" ca="1" si="49"/>
        <v>0</v>
      </c>
      <c r="W122" s="123">
        <f ca="1">IF(Input!$B$72&gt;=$E45,W121*(1+Input!$D$50),0)</f>
        <v>0</v>
      </c>
      <c r="X122" s="127"/>
      <c r="Y122" s="104">
        <f t="shared" ca="1" si="50"/>
        <v>0</v>
      </c>
      <c r="AA122" s="123">
        <f ca="1">IF(Input!$B$72&gt;=$E45,AA121*(1+Input!$D$51),0)</f>
        <v>0</v>
      </c>
      <c r="AB122" s="127"/>
      <c r="AC122" s="104">
        <f t="shared" ca="1" si="51"/>
        <v>0</v>
      </c>
      <c r="AE122" s="123">
        <f ca="1">IF(Input!$B$72&gt;=$E45,AE121*(1+Input!$D$52),0)</f>
        <v>0</v>
      </c>
      <c r="AF122" s="127"/>
      <c r="AG122" s="104">
        <f t="shared" ca="1" si="52"/>
        <v>0</v>
      </c>
      <c r="AI122" s="111">
        <f t="shared" ca="1" si="53"/>
        <v>39</v>
      </c>
      <c r="AJ122" s="112">
        <f t="shared" si="54"/>
        <v>40</v>
      </c>
      <c r="AK122" s="113">
        <f t="shared" ca="1" si="55"/>
        <v>39</v>
      </c>
      <c r="AL122" s="114">
        <f t="shared" ca="1" si="56"/>
        <v>39</v>
      </c>
      <c r="AN122" s="123">
        <f ca="1">IF(Input!$B$72&gt;=$E45,AN121*(1+Input!$D$53),0)</f>
        <v>0</v>
      </c>
      <c r="AO122" s="127"/>
      <c r="AP122" s="104">
        <f t="shared" ca="1" si="57"/>
        <v>0</v>
      </c>
      <c r="AS122" s="110">
        <f t="shared" ca="1" si="63"/>
        <v>0</v>
      </c>
      <c r="AX122" s="111">
        <f t="shared" ca="1" si="58"/>
        <v>39</v>
      </c>
      <c r="AY122" s="112">
        <f t="shared" si="59"/>
        <v>40</v>
      </c>
      <c r="AZ122" s="113">
        <f t="shared" ca="1" si="60"/>
        <v>39</v>
      </c>
      <c r="BA122" s="114">
        <f t="shared" ca="1" si="61"/>
        <v>39</v>
      </c>
    </row>
    <row r="123" spans="2:53" ht="15" customHeight="1">
      <c r="B123" s="111">
        <f ca="1">IF('Income Replacement Calculations'!$CX$8&lt;0,B122+1)</f>
        <v>40</v>
      </c>
      <c r="C123" s="112">
        <f ca="1">IF('Income Replacement Calculations'!$CX$8&lt;0,C122+1)</f>
        <v>41</v>
      </c>
      <c r="D123" s="113">
        <f ca="1">IF('Income Replacement Calculations'!$CX$8&lt;0,D122+1)</f>
        <v>40</v>
      </c>
      <c r="E123" s="114">
        <f ca="1">IF('Income Replacement Calculations'!$CX$8&lt;0,E122+1)</f>
        <v>40</v>
      </c>
      <c r="G123" s="123">
        <f ca="1">IF(Input!$B$72&gt;=$E46,G122*(1+Input!$D$46),0)</f>
        <v>0</v>
      </c>
      <c r="H123" s="127"/>
      <c r="I123" s="104">
        <f t="shared" ca="1" si="62"/>
        <v>0</v>
      </c>
      <c r="K123" s="123">
        <f ca="1">IF(Input!$B$72&gt;=$E46,K122*(1+Input!$D$47),0)</f>
        <v>0</v>
      </c>
      <c r="L123" s="127"/>
      <c r="M123" s="104">
        <f t="shared" ca="1" si="47"/>
        <v>0</v>
      </c>
      <c r="N123" s="3"/>
      <c r="O123" s="123">
        <f ca="1">IF(Input!$B$72&gt;=$E46,O122*(1+Input!$D$48),0)</f>
        <v>0</v>
      </c>
      <c r="P123" s="127"/>
      <c r="Q123" s="104">
        <f t="shared" ca="1" si="48"/>
        <v>0</v>
      </c>
      <c r="S123" s="123">
        <f ca="1">IF(Input!$B$72&gt;=$E46,S122*(1+Input!$D$49),0)</f>
        <v>0</v>
      </c>
      <c r="T123" s="127"/>
      <c r="U123" s="104">
        <f t="shared" ca="1" si="49"/>
        <v>0</v>
      </c>
      <c r="W123" s="123">
        <f ca="1">IF(Input!$B$72&gt;=$E46,W122*(1+Input!$D$50),0)</f>
        <v>0</v>
      </c>
      <c r="X123" s="127"/>
      <c r="Y123" s="104">
        <f t="shared" ca="1" si="50"/>
        <v>0</v>
      </c>
      <c r="AA123" s="123">
        <f ca="1">IF(Input!$B$72&gt;=$E46,AA122*(1+Input!$D$51),0)</f>
        <v>0</v>
      </c>
      <c r="AB123" s="127"/>
      <c r="AC123" s="104">
        <f t="shared" ca="1" si="51"/>
        <v>0</v>
      </c>
      <c r="AE123" s="123">
        <f ca="1">IF(Input!$B$72&gt;=$E46,AE122*(1+Input!$D$52),0)</f>
        <v>0</v>
      </c>
      <c r="AF123" s="127"/>
      <c r="AG123" s="104">
        <f t="shared" ca="1" si="52"/>
        <v>0</v>
      </c>
      <c r="AI123" s="111">
        <f t="shared" ca="1" si="53"/>
        <v>40</v>
      </c>
      <c r="AJ123" s="112">
        <f t="shared" si="54"/>
        <v>41</v>
      </c>
      <c r="AK123" s="113">
        <f t="shared" ca="1" si="55"/>
        <v>40</v>
      </c>
      <c r="AL123" s="114">
        <f t="shared" ca="1" si="56"/>
        <v>40</v>
      </c>
      <c r="AN123" s="123">
        <f ca="1">IF(Input!$B$72&gt;=$E46,AN122*(1+Input!$D$53),0)</f>
        <v>0</v>
      </c>
      <c r="AO123" s="127"/>
      <c r="AP123" s="104">
        <f t="shared" ca="1" si="57"/>
        <v>0</v>
      </c>
      <c r="AS123" s="110">
        <f t="shared" ca="1" si="63"/>
        <v>0</v>
      </c>
      <c r="AX123" s="111">
        <f t="shared" ca="1" si="58"/>
        <v>40</v>
      </c>
      <c r="AY123" s="112">
        <f t="shared" si="59"/>
        <v>41</v>
      </c>
      <c r="AZ123" s="113">
        <f t="shared" ca="1" si="60"/>
        <v>40</v>
      </c>
      <c r="BA123" s="114">
        <f t="shared" ca="1" si="61"/>
        <v>40</v>
      </c>
    </row>
    <row r="124" spans="2:53" ht="15" customHeight="1">
      <c r="B124" s="111">
        <f ca="1">IF('Income Replacement Calculations'!$CX$8&lt;0,B123+1)</f>
        <v>41</v>
      </c>
      <c r="C124" s="112">
        <f ca="1">IF('Income Replacement Calculations'!$CX$8&lt;0,C123+1)</f>
        <v>42</v>
      </c>
      <c r="D124" s="113">
        <f ca="1">IF('Income Replacement Calculations'!$CX$8&lt;0,D123+1)</f>
        <v>41</v>
      </c>
      <c r="E124" s="114">
        <f ca="1">IF('Income Replacement Calculations'!$CX$8&lt;0,E123+1)</f>
        <v>41</v>
      </c>
      <c r="G124" s="123">
        <f ca="1">IF(Input!$B$72&gt;=$E47,G123*(1+Input!$D$46),0)</f>
        <v>0</v>
      </c>
      <c r="H124" s="127"/>
      <c r="I124" s="104">
        <f t="shared" ca="1" si="62"/>
        <v>0</v>
      </c>
      <c r="K124" s="123">
        <f ca="1">IF(Input!$B$72&gt;=$E47,K123*(1+Input!$D$47),0)</f>
        <v>0</v>
      </c>
      <c r="L124" s="127"/>
      <c r="M124" s="104">
        <f t="shared" ca="1" si="47"/>
        <v>0</v>
      </c>
      <c r="N124" s="3"/>
      <c r="O124" s="123">
        <f ca="1">IF(Input!$B$72&gt;=$E47,O123*(1+Input!$D$48),0)</f>
        <v>0</v>
      </c>
      <c r="P124" s="127"/>
      <c r="Q124" s="104">
        <f t="shared" ca="1" si="48"/>
        <v>0</v>
      </c>
      <c r="S124" s="123">
        <f ca="1">IF(Input!$B$72&gt;=$E47,S123*(1+Input!$D$49),0)</f>
        <v>0</v>
      </c>
      <c r="T124" s="127"/>
      <c r="U124" s="104">
        <f t="shared" ca="1" si="49"/>
        <v>0</v>
      </c>
      <c r="W124" s="123">
        <f ca="1">IF(Input!$B$72&gt;=$E47,W123*(1+Input!$D$50),0)</f>
        <v>0</v>
      </c>
      <c r="X124" s="127"/>
      <c r="Y124" s="104">
        <f t="shared" ca="1" si="50"/>
        <v>0</v>
      </c>
      <c r="AA124" s="123">
        <f ca="1">IF(Input!$B$72&gt;=$E47,AA123*(1+Input!$D$51),0)</f>
        <v>0</v>
      </c>
      <c r="AB124" s="127"/>
      <c r="AC124" s="104">
        <f t="shared" ca="1" si="51"/>
        <v>0</v>
      </c>
      <c r="AE124" s="123">
        <f ca="1">IF(Input!$B$72&gt;=$E47,AE123*(1+Input!$D$52),0)</f>
        <v>0</v>
      </c>
      <c r="AF124" s="127"/>
      <c r="AG124" s="104">
        <f t="shared" ca="1" si="52"/>
        <v>0</v>
      </c>
      <c r="AI124" s="111">
        <f t="shared" ca="1" si="53"/>
        <v>41</v>
      </c>
      <c r="AJ124" s="112">
        <f t="shared" si="54"/>
        <v>42</v>
      </c>
      <c r="AK124" s="113">
        <f t="shared" ca="1" si="55"/>
        <v>41</v>
      </c>
      <c r="AL124" s="114">
        <f t="shared" ca="1" si="56"/>
        <v>41</v>
      </c>
      <c r="AN124" s="123">
        <f ca="1">IF(Input!$B$72&gt;=$E47,AN123*(1+Input!$D$53),0)</f>
        <v>0</v>
      </c>
      <c r="AO124" s="127"/>
      <c r="AP124" s="104">
        <f t="shared" ca="1" si="57"/>
        <v>0</v>
      </c>
      <c r="AS124" s="110">
        <f t="shared" ca="1" si="63"/>
        <v>0</v>
      </c>
      <c r="AX124" s="111">
        <f t="shared" ca="1" si="58"/>
        <v>41</v>
      </c>
      <c r="AY124" s="112">
        <f t="shared" si="59"/>
        <v>42</v>
      </c>
      <c r="AZ124" s="113">
        <f t="shared" ca="1" si="60"/>
        <v>41</v>
      </c>
      <c r="BA124" s="114">
        <f t="shared" ca="1" si="61"/>
        <v>41</v>
      </c>
    </row>
    <row r="125" spans="2:53" ht="15" customHeight="1">
      <c r="B125" s="111">
        <f ca="1">IF('Income Replacement Calculations'!$CX$8&lt;0,B124+1)</f>
        <v>42</v>
      </c>
      <c r="C125" s="112">
        <f ca="1">IF('Income Replacement Calculations'!$CX$8&lt;0,C124+1)</f>
        <v>43</v>
      </c>
      <c r="D125" s="113">
        <f ca="1">IF('Income Replacement Calculations'!$CX$8&lt;0,D124+1)</f>
        <v>42</v>
      </c>
      <c r="E125" s="114">
        <f ca="1">IF('Income Replacement Calculations'!$CX$8&lt;0,E124+1)</f>
        <v>42</v>
      </c>
      <c r="G125" s="123">
        <f ca="1">IF(Input!$B$72&gt;=$E48,G124*(1+Input!$D$46),0)</f>
        <v>0</v>
      </c>
      <c r="H125" s="127"/>
      <c r="I125" s="104">
        <f t="shared" ca="1" si="62"/>
        <v>0</v>
      </c>
      <c r="K125" s="123">
        <f ca="1">IF(Input!$B$72&gt;=$E48,K124*(1+Input!$D$47),0)</f>
        <v>0</v>
      </c>
      <c r="L125" s="127"/>
      <c r="M125" s="104">
        <f t="shared" ca="1" si="47"/>
        <v>0</v>
      </c>
      <c r="N125" s="3"/>
      <c r="O125" s="123">
        <f ca="1">IF(Input!$B$72&gt;=$E48,O124*(1+Input!$D$48),0)</f>
        <v>0</v>
      </c>
      <c r="P125" s="127"/>
      <c r="Q125" s="104">
        <f t="shared" ca="1" si="48"/>
        <v>0</v>
      </c>
      <c r="S125" s="123">
        <f ca="1">IF(Input!$B$72&gt;=$E48,S124*(1+Input!$D$49),0)</f>
        <v>0</v>
      </c>
      <c r="T125" s="127"/>
      <c r="U125" s="104">
        <f t="shared" ca="1" si="49"/>
        <v>0</v>
      </c>
      <c r="W125" s="123">
        <f ca="1">IF(Input!$B$72&gt;=$E48,W124*(1+Input!$D$50),0)</f>
        <v>0</v>
      </c>
      <c r="X125" s="127"/>
      <c r="Y125" s="104">
        <f t="shared" ca="1" si="50"/>
        <v>0</v>
      </c>
      <c r="AA125" s="123">
        <f ca="1">IF(Input!$B$72&gt;=$E48,AA124*(1+Input!$D$51),0)</f>
        <v>0</v>
      </c>
      <c r="AB125" s="127"/>
      <c r="AC125" s="104">
        <f t="shared" ca="1" si="51"/>
        <v>0</v>
      </c>
      <c r="AE125" s="123">
        <f ca="1">IF(Input!$B$72&gt;=$E48,AE124*(1+Input!$D$52),0)</f>
        <v>0</v>
      </c>
      <c r="AF125" s="127"/>
      <c r="AG125" s="104">
        <f t="shared" ca="1" si="52"/>
        <v>0</v>
      </c>
      <c r="AI125" s="111">
        <f t="shared" ca="1" si="53"/>
        <v>42</v>
      </c>
      <c r="AJ125" s="112">
        <f t="shared" si="54"/>
        <v>43</v>
      </c>
      <c r="AK125" s="113">
        <f t="shared" ca="1" si="55"/>
        <v>42</v>
      </c>
      <c r="AL125" s="114">
        <f t="shared" ca="1" si="56"/>
        <v>42</v>
      </c>
      <c r="AN125" s="123">
        <f ca="1">IF(Input!$B$72&gt;=$E48,AN124*(1+Input!$D$53),0)</f>
        <v>0</v>
      </c>
      <c r="AO125" s="127"/>
      <c r="AP125" s="104">
        <f t="shared" ca="1" si="57"/>
        <v>0</v>
      </c>
      <c r="AS125" s="110">
        <f t="shared" ca="1" si="63"/>
        <v>0</v>
      </c>
      <c r="AX125" s="111">
        <f t="shared" ca="1" si="58"/>
        <v>42</v>
      </c>
      <c r="AY125" s="112">
        <f t="shared" si="59"/>
        <v>43</v>
      </c>
      <c r="AZ125" s="113">
        <f t="shared" ca="1" si="60"/>
        <v>42</v>
      </c>
      <c r="BA125" s="114">
        <f t="shared" ca="1" si="61"/>
        <v>42</v>
      </c>
    </row>
    <row r="126" spans="2:53" ht="15" customHeight="1">
      <c r="B126" s="111">
        <f ca="1">IF('Income Replacement Calculations'!$CX$8&lt;0,B125+1)</f>
        <v>43</v>
      </c>
      <c r="C126" s="112">
        <f ca="1">IF('Income Replacement Calculations'!$CX$8&lt;0,C125+1)</f>
        <v>44</v>
      </c>
      <c r="D126" s="113">
        <f ca="1">IF('Income Replacement Calculations'!$CX$8&lt;0,D125+1)</f>
        <v>43</v>
      </c>
      <c r="E126" s="114">
        <f ca="1">IF('Income Replacement Calculations'!$CX$8&lt;0,E125+1)</f>
        <v>43</v>
      </c>
      <c r="G126" s="123">
        <f ca="1">IF(Input!$B$72&gt;=$E49,G125*(1+Input!$D$46),0)</f>
        <v>0</v>
      </c>
      <c r="H126" s="127"/>
      <c r="I126" s="104">
        <f t="shared" ca="1" si="62"/>
        <v>0</v>
      </c>
      <c r="K126" s="123">
        <f ca="1">IF(Input!$B$72&gt;=$E49,K125*(1+Input!$D$47),0)</f>
        <v>0</v>
      </c>
      <c r="L126" s="127"/>
      <c r="M126" s="104">
        <f t="shared" ca="1" si="47"/>
        <v>0</v>
      </c>
      <c r="N126" s="3"/>
      <c r="O126" s="123">
        <f ca="1">IF(Input!$B$72&gt;=$E49,O125*(1+Input!$D$48),0)</f>
        <v>0</v>
      </c>
      <c r="P126" s="127"/>
      <c r="Q126" s="104">
        <f t="shared" ca="1" si="48"/>
        <v>0</v>
      </c>
      <c r="S126" s="123">
        <f ca="1">IF(Input!$B$72&gt;=$E49,S125*(1+Input!$D$49),0)</f>
        <v>0</v>
      </c>
      <c r="T126" s="127"/>
      <c r="U126" s="104">
        <f t="shared" ca="1" si="49"/>
        <v>0</v>
      </c>
      <c r="W126" s="123">
        <f ca="1">IF(Input!$B$72&gt;=$E49,W125*(1+Input!$D$50),0)</f>
        <v>0</v>
      </c>
      <c r="X126" s="127"/>
      <c r="Y126" s="104">
        <f t="shared" ca="1" si="50"/>
        <v>0</v>
      </c>
      <c r="AA126" s="123">
        <f ca="1">IF(Input!$B$72&gt;=$E49,AA125*(1+Input!$D$51),0)</f>
        <v>0</v>
      </c>
      <c r="AB126" s="127"/>
      <c r="AC126" s="104">
        <f t="shared" ca="1" si="51"/>
        <v>0</v>
      </c>
      <c r="AE126" s="123">
        <f ca="1">IF(Input!$B$72&gt;=$E49,AE125*(1+Input!$D$52),0)</f>
        <v>0</v>
      </c>
      <c r="AF126" s="127"/>
      <c r="AG126" s="104">
        <f t="shared" ca="1" si="52"/>
        <v>0</v>
      </c>
      <c r="AI126" s="111">
        <f t="shared" ca="1" si="53"/>
        <v>43</v>
      </c>
      <c r="AJ126" s="112">
        <f t="shared" si="54"/>
        <v>44</v>
      </c>
      <c r="AK126" s="113">
        <f t="shared" ca="1" si="55"/>
        <v>43</v>
      </c>
      <c r="AL126" s="114">
        <f t="shared" ca="1" si="56"/>
        <v>43</v>
      </c>
      <c r="AN126" s="123">
        <f ca="1">IF(Input!$B$72&gt;=$E49,AN125*(1+Input!$D$53),0)</f>
        <v>0</v>
      </c>
      <c r="AO126" s="127"/>
      <c r="AP126" s="104">
        <f t="shared" ca="1" si="57"/>
        <v>0</v>
      </c>
      <c r="AS126" s="110">
        <f t="shared" ca="1" si="63"/>
        <v>0</v>
      </c>
      <c r="AX126" s="111">
        <f t="shared" ca="1" si="58"/>
        <v>43</v>
      </c>
      <c r="AY126" s="112">
        <f t="shared" si="59"/>
        <v>44</v>
      </c>
      <c r="AZ126" s="113">
        <f t="shared" ca="1" si="60"/>
        <v>43</v>
      </c>
      <c r="BA126" s="114">
        <f t="shared" ca="1" si="61"/>
        <v>43</v>
      </c>
    </row>
    <row r="127" spans="2:53" ht="15" customHeight="1">
      <c r="B127" s="111">
        <f ca="1">IF('Income Replacement Calculations'!$CX$8&lt;0,B126+1)</f>
        <v>44</v>
      </c>
      <c r="C127" s="112">
        <f ca="1">IF('Income Replacement Calculations'!$CX$8&lt;0,C126+1)</f>
        <v>45</v>
      </c>
      <c r="D127" s="113">
        <f ca="1">IF('Income Replacement Calculations'!$CX$8&lt;0,D126+1)</f>
        <v>44</v>
      </c>
      <c r="E127" s="114">
        <f ca="1">IF('Income Replacement Calculations'!$CX$8&lt;0,E126+1)</f>
        <v>44</v>
      </c>
      <c r="G127" s="123">
        <f ca="1">IF(Input!$B$72&gt;=$E50,G126*(1+Input!$D$46),0)</f>
        <v>0</v>
      </c>
      <c r="H127" s="127"/>
      <c r="I127" s="104">
        <f t="shared" ca="1" si="62"/>
        <v>0</v>
      </c>
      <c r="K127" s="123">
        <f ca="1">IF(Input!$B$72&gt;=$E50,K126*(1+Input!$D$47),0)</f>
        <v>0</v>
      </c>
      <c r="L127" s="127"/>
      <c r="M127" s="104">
        <f t="shared" ca="1" si="47"/>
        <v>0</v>
      </c>
      <c r="N127" s="3"/>
      <c r="O127" s="123">
        <f ca="1">IF(Input!$B$72&gt;=$E50,O126*(1+Input!$D$48),0)</f>
        <v>0</v>
      </c>
      <c r="P127" s="127"/>
      <c r="Q127" s="104">
        <f t="shared" ca="1" si="48"/>
        <v>0</v>
      </c>
      <c r="S127" s="123">
        <f ca="1">IF(Input!$B$72&gt;=$E50,S126*(1+Input!$D$49),0)</f>
        <v>0</v>
      </c>
      <c r="T127" s="127"/>
      <c r="U127" s="104">
        <f t="shared" ca="1" si="49"/>
        <v>0</v>
      </c>
      <c r="W127" s="123">
        <f ca="1">IF(Input!$B$72&gt;=$E50,W126*(1+Input!$D$50),0)</f>
        <v>0</v>
      </c>
      <c r="X127" s="127"/>
      <c r="Y127" s="104">
        <f t="shared" ca="1" si="50"/>
        <v>0</v>
      </c>
      <c r="AA127" s="123">
        <f ca="1">IF(Input!$B$72&gt;=$E50,AA126*(1+Input!$D$51),0)</f>
        <v>0</v>
      </c>
      <c r="AB127" s="127"/>
      <c r="AC127" s="104">
        <f t="shared" ca="1" si="51"/>
        <v>0</v>
      </c>
      <c r="AE127" s="123">
        <f ca="1">IF(Input!$B$72&gt;=$E50,AE126*(1+Input!$D$52),0)</f>
        <v>0</v>
      </c>
      <c r="AF127" s="127"/>
      <c r="AG127" s="104">
        <f t="shared" ca="1" si="52"/>
        <v>0</v>
      </c>
      <c r="AI127" s="111">
        <f t="shared" ca="1" si="53"/>
        <v>44</v>
      </c>
      <c r="AJ127" s="112">
        <f t="shared" si="54"/>
        <v>45</v>
      </c>
      <c r="AK127" s="113">
        <f t="shared" ca="1" si="55"/>
        <v>44</v>
      </c>
      <c r="AL127" s="114">
        <f t="shared" ca="1" si="56"/>
        <v>44</v>
      </c>
      <c r="AN127" s="123">
        <f ca="1">IF(Input!$B$72&gt;=$E50,AN126*(1+Input!$D$53),0)</f>
        <v>0</v>
      </c>
      <c r="AO127" s="127"/>
      <c r="AP127" s="104">
        <f t="shared" ca="1" si="57"/>
        <v>0</v>
      </c>
      <c r="AS127" s="110">
        <f t="shared" ca="1" si="63"/>
        <v>0</v>
      </c>
      <c r="AX127" s="111">
        <f t="shared" ca="1" si="58"/>
        <v>44</v>
      </c>
      <c r="AY127" s="112">
        <f t="shared" si="59"/>
        <v>45</v>
      </c>
      <c r="AZ127" s="113">
        <f t="shared" ca="1" si="60"/>
        <v>44</v>
      </c>
      <c r="BA127" s="114">
        <f t="shared" ca="1" si="61"/>
        <v>44</v>
      </c>
    </row>
    <row r="128" spans="2:53" ht="15" customHeight="1">
      <c r="B128" s="111">
        <f ca="1">IF('Income Replacement Calculations'!$CX$8&lt;0,B127+1)</f>
        <v>45</v>
      </c>
      <c r="C128" s="112">
        <f ca="1">IF('Income Replacement Calculations'!$CX$8&lt;0,C127+1)</f>
        <v>46</v>
      </c>
      <c r="D128" s="113">
        <f ca="1">IF('Income Replacement Calculations'!$CX$8&lt;0,D127+1)</f>
        <v>45</v>
      </c>
      <c r="E128" s="114">
        <f ca="1">IF('Income Replacement Calculations'!$CX$8&lt;0,E127+1)</f>
        <v>45</v>
      </c>
      <c r="G128" s="123">
        <f ca="1">IF(Input!$B$72&gt;=$E51,G127*(1+Input!$D$46),0)</f>
        <v>0</v>
      </c>
      <c r="H128" s="127"/>
      <c r="I128" s="104">
        <f t="shared" ca="1" si="62"/>
        <v>0</v>
      </c>
      <c r="K128" s="123">
        <f ca="1">IF(Input!$B$72&gt;=$E51,K127*(1+Input!$D$47),0)</f>
        <v>0</v>
      </c>
      <c r="L128" s="127"/>
      <c r="M128" s="104">
        <f t="shared" ca="1" si="47"/>
        <v>0</v>
      </c>
      <c r="N128" s="3"/>
      <c r="O128" s="123">
        <f ca="1">IF(Input!$B$72&gt;=$E51,O127*(1+Input!$D$48),0)</f>
        <v>0</v>
      </c>
      <c r="P128" s="127"/>
      <c r="Q128" s="104">
        <f t="shared" ca="1" si="48"/>
        <v>0</v>
      </c>
      <c r="S128" s="123">
        <f ca="1">IF(Input!$B$72&gt;=$E51,S127*(1+Input!$D$49),0)</f>
        <v>0</v>
      </c>
      <c r="T128" s="127"/>
      <c r="U128" s="104">
        <f t="shared" ca="1" si="49"/>
        <v>0</v>
      </c>
      <c r="W128" s="123">
        <f ca="1">IF(Input!$B$72&gt;=$E51,W127*(1+Input!$D$50),0)</f>
        <v>0</v>
      </c>
      <c r="X128" s="127"/>
      <c r="Y128" s="104">
        <f t="shared" ca="1" si="50"/>
        <v>0</v>
      </c>
      <c r="AA128" s="123">
        <f ca="1">IF(Input!$B$72&gt;=$E51,AA127*(1+Input!$D$51),0)</f>
        <v>0</v>
      </c>
      <c r="AB128" s="127"/>
      <c r="AC128" s="104">
        <f t="shared" ca="1" si="51"/>
        <v>0</v>
      </c>
      <c r="AE128" s="123">
        <f ca="1">IF(Input!$B$72&gt;=$E51,AE127*(1+Input!$D$52),0)</f>
        <v>0</v>
      </c>
      <c r="AF128" s="127"/>
      <c r="AG128" s="104">
        <f t="shared" ca="1" si="52"/>
        <v>0</v>
      </c>
      <c r="AI128" s="111">
        <f t="shared" ca="1" si="53"/>
        <v>45</v>
      </c>
      <c r="AJ128" s="112">
        <f t="shared" si="54"/>
        <v>46</v>
      </c>
      <c r="AK128" s="113">
        <f t="shared" ca="1" si="55"/>
        <v>45</v>
      </c>
      <c r="AL128" s="114">
        <f t="shared" ca="1" si="56"/>
        <v>45</v>
      </c>
      <c r="AN128" s="123">
        <f ca="1">IF(Input!$B$72&gt;=$E51,AN127*(1+Input!$D$53),0)</f>
        <v>0</v>
      </c>
      <c r="AO128" s="127"/>
      <c r="AP128" s="104">
        <f t="shared" ca="1" si="57"/>
        <v>0</v>
      </c>
      <c r="AS128" s="110">
        <f t="shared" ca="1" si="63"/>
        <v>0</v>
      </c>
      <c r="AX128" s="111">
        <f t="shared" ca="1" si="58"/>
        <v>45</v>
      </c>
      <c r="AY128" s="112">
        <f t="shared" si="59"/>
        <v>46</v>
      </c>
      <c r="AZ128" s="113">
        <f t="shared" ca="1" si="60"/>
        <v>45</v>
      </c>
      <c r="BA128" s="114">
        <f t="shared" ca="1" si="61"/>
        <v>45</v>
      </c>
    </row>
    <row r="129" spans="2:53" ht="15" customHeight="1">
      <c r="B129" s="111">
        <f ca="1">IF('Income Replacement Calculations'!$CX$8&lt;0,B128+1)</f>
        <v>46</v>
      </c>
      <c r="C129" s="112">
        <f ca="1">IF('Income Replacement Calculations'!$CX$8&lt;0,C128+1)</f>
        <v>47</v>
      </c>
      <c r="D129" s="113">
        <f ca="1">IF('Income Replacement Calculations'!$CX$8&lt;0,D128+1)</f>
        <v>46</v>
      </c>
      <c r="E129" s="114">
        <f ca="1">IF('Income Replacement Calculations'!$CX$8&lt;0,E128+1)</f>
        <v>46</v>
      </c>
      <c r="G129" s="123">
        <f ca="1">IF(Input!$B$72&gt;=$E52,G128*(1+Input!$D$46),0)</f>
        <v>0</v>
      </c>
      <c r="H129" s="127"/>
      <c r="I129" s="104">
        <f t="shared" ca="1" si="62"/>
        <v>0</v>
      </c>
      <c r="K129" s="123">
        <f ca="1">IF(Input!$B$72&gt;=$E52,K128*(1+Input!$D$47),0)</f>
        <v>0</v>
      </c>
      <c r="L129" s="127"/>
      <c r="M129" s="104">
        <f t="shared" ca="1" si="47"/>
        <v>0</v>
      </c>
      <c r="N129" s="3"/>
      <c r="O129" s="123">
        <f ca="1">IF(Input!$B$72&gt;=$E52,O128*(1+Input!$D$48),0)</f>
        <v>0</v>
      </c>
      <c r="P129" s="127"/>
      <c r="Q129" s="104">
        <f t="shared" ca="1" si="48"/>
        <v>0</v>
      </c>
      <c r="S129" s="123">
        <f ca="1">IF(Input!$B$72&gt;=$E52,S128*(1+Input!$D$49),0)</f>
        <v>0</v>
      </c>
      <c r="T129" s="127"/>
      <c r="U129" s="104">
        <f t="shared" ca="1" si="49"/>
        <v>0</v>
      </c>
      <c r="W129" s="123">
        <f ca="1">IF(Input!$B$72&gt;=$E52,W128*(1+Input!$D$50),0)</f>
        <v>0</v>
      </c>
      <c r="X129" s="127"/>
      <c r="Y129" s="104">
        <f t="shared" ca="1" si="50"/>
        <v>0</v>
      </c>
      <c r="AA129" s="123">
        <f ca="1">IF(Input!$B$72&gt;=$E52,AA128*(1+Input!$D$51),0)</f>
        <v>0</v>
      </c>
      <c r="AB129" s="127"/>
      <c r="AC129" s="104">
        <f t="shared" ca="1" si="51"/>
        <v>0</v>
      </c>
      <c r="AE129" s="123">
        <f ca="1">IF(Input!$B$72&gt;=$E52,AE128*(1+Input!$D$52),0)</f>
        <v>0</v>
      </c>
      <c r="AF129" s="127"/>
      <c r="AG129" s="104">
        <f t="shared" ca="1" si="52"/>
        <v>0</v>
      </c>
      <c r="AI129" s="111">
        <f t="shared" ca="1" si="53"/>
        <v>46</v>
      </c>
      <c r="AJ129" s="112">
        <f t="shared" si="54"/>
        <v>47</v>
      </c>
      <c r="AK129" s="113">
        <f t="shared" ca="1" si="55"/>
        <v>46</v>
      </c>
      <c r="AL129" s="114">
        <f t="shared" ca="1" si="56"/>
        <v>46</v>
      </c>
      <c r="AN129" s="123">
        <f ca="1">IF(Input!$B$72&gt;=$E52,AN128*(1+Input!$D$53),0)</f>
        <v>0</v>
      </c>
      <c r="AO129" s="127"/>
      <c r="AP129" s="104">
        <f t="shared" ca="1" si="57"/>
        <v>0</v>
      </c>
      <c r="AS129" s="110">
        <f t="shared" ca="1" si="63"/>
        <v>0</v>
      </c>
      <c r="AX129" s="111">
        <f t="shared" ca="1" si="58"/>
        <v>46</v>
      </c>
      <c r="AY129" s="112">
        <f t="shared" si="59"/>
        <v>47</v>
      </c>
      <c r="AZ129" s="113">
        <f t="shared" ca="1" si="60"/>
        <v>46</v>
      </c>
      <c r="BA129" s="114">
        <f t="shared" ca="1" si="61"/>
        <v>46</v>
      </c>
    </row>
    <row r="130" spans="2:53" ht="15" customHeight="1">
      <c r="B130" s="111">
        <f ca="1">IF('Income Replacement Calculations'!$CX$8&lt;0,B129+1)</f>
        <v>47</v>
      </c>
      <c r="C130" s="112">
        <f ca="1">IF('Income Replacement Calculations'!$CX$8&lt;0,C129+1)</f>
        <v>48</v>
      </c>
      <c r="D130" s="113">
        <f ca="1">IF('Income Replacement Calculations'!$CX$8&lt;0,D129+1)</f>
        <v>47</v>
      </c>
      <c r="E130" s="114">
        <f ca="1">IF('Income Replacement Calculations'!$CX$8&lt;0,E129+1)</f>
        <v>47</v>
      </c>
      <c r="G130" s="123">
        <f ca="1">IF(Input!$B$72&gt;=$E53,G129*(1+Input!$D$46),0)</f>
        <v>0</v>
      </c>
      <c r="H130" s="127"/>
      <c r="I130" s="104">
        <f t="shared" ca="1" si="62"/>
        <v>0</v>
      </c>
      <c r="K130" s="123">
        <f ca="1">IF(Input!$B$72&gt;=$E53,K129*(1+Input!$D$47),0)</f>
        <v>0</v>
      </c>
      <c r="L130" s="127"/>
      <c r="M130" s="104">
        <f t="shared" ca="1" si="47"/>
        <v>0</v>
      </c>
      <c r="N130" s="3"/>
      <c r="O130" s="123">
        <f ca="1">IF(Input!$B$72&gt;=$E53,O129*(1+Input!$D$48),0)</f>
        <v>0</v>
      </c>
      <c r="P130" s="127"/>
      <c r="Q130" s="104">
        <f t="shared" ca="1" si="48"/>
        <v>0</v>
      </c>
      <c r="S130" s="123">
        <f ca="1">IF(Input!$B$72&gt;=$E53,S129*(1+Input!$D$49),0)</f>
        <v>0</v>
      </c>
      <c r="T130" s="127"/>
      <c r="U130" s="104">
        <f t="shared" ca="1" si="49"/>
        <v>0</v>
      </c>
      <c r="W130" s="123">
        <f ca="1">IF(Input!$B$72&gt;=$E53,W129*(1+Input!$D$50),0)</f>
        <v>0</v>
      </c>
      <c r="X130" s="127"/>
      <c r="Y130" s="104">
        <f t="shared" ca="1" si="50"/>
        <v>0</v>
      </c>
      <c r="AA130" s="123">
        <f ca="1">IF(Input!$B$72&gt;=$E53,AA129*(1+Input!$D$51),0)</f>
        <v>0</v>
      </c>
      <c r="AB130" s="127"/>
      <c r="AC130" s="104">
        <f t="shared" ca="1" si="51"/>
        <v>0</v>
      </c>
      <c r="AE130" s="123">
        <f ca="1">IF(Input!$B$72&gt;=$E53,AE129*(1+Input!$D$52),0)</f>
        <v>0</v>
      </c>
      <c r="AF130" s="127"/>
      <c r="AG130" s="104">
        <f t="shared" ca="1" si="52"/>
        <v>0</v>
      </c>
      <c r="AI130" s="111">
        <f t="shared" ca="1" si="53"/>
        <v>47</v>
      </c>
      <c r="AJ130" s="112">
        <f t="shared" si="54"/>
        <v>48</v>
      </c>
      <c r="AK130" s="113">
        <f t="shared" ca="1" si="55"/>
        <v>47</v>
      </c>
      <c r="AL130" s="114">
        <f t="shared" ca="1" si="56"/>
        <v>47</v>
      </c>
      <c r="AN130" s="123">
        <f ca="1">IF(Input!$B$72&gt;=$E53,AN129*(1+Input!$D$53),0)</f>
        <v>0</v>
      </c>
      <c r="AO130" s="127"/>
      <c r="AP130" s="104">
        <f t="shared" ca="1" si="57"/>
        <v>0</v>
      </c>
      <c r="AS130" s="110">
        <f t="shared" ca="1" si="63"/>
        <v>0</v>
      </c>
      <c r="AX130" s="111">
        <f t="shared" ca="1" si="58"/>
        <v>47</v>
      </c>
      <c r="AY130" s="112">
        <f t="shared" si="59"/>
        <v>48</v>
      </c>
      <c r="AZ130" s="113">
        <f t="shared" ca="1" si="60"/>
        <v>47</v>
      </c>
      <c r="BA130" s="114">
        <f t="shared" ca="1" si="61"/>
        <v>47</v>
      </c>
    </row>
    <row r="131" spans="2:53" ht="15" customHeight="1">
      <c r="B131" s="111">
        <f ca="1">IF('Income Replacement Calculations'!$CX$8&lt;0,B130+1)</f>
        <v>48</v>
      </c>
      <c r="C131" s="112">
        <f ca="1">IF('Income Replacement Calculations'!$CX$8&lt;0,C130+1)</f>
        <v>49</v>
      </c>
      <c r="D131" s="113">
        <f ca="1">IF('Income Replacement Calculations'!$CX$8&lt;0,D130+1)</f>
        <v>48</v>
      </c>
      <c r="E131" s="114">
        <f ca="1">IF('Income Replacement Calculations'!$CX$8&lt;0,E130+1)</f>
        <v>48</v>
      </c>
      <c r="G131" s="123">
        <f ca="1">IF(Input!$B$72&gt;=$E54,G130*(1+Input!$D$46),0)</f>
        <v>0</v>
      </c>
      <c r="H131" s="127"/>
      <c r="I131" s="104">
        <f t="shared" ca="1" si="62"/>
        <v>0</v>
      </c>
      <c r="K131" s="123">
        <f ca="1">IF(Input!$B$72&gt;=$E54,K130*(1+Input!$D$47),0)</f>
        <v>0</v>
      </c>
      <c r="L131" s="127"/>
      <c r="M131" s="104">
        <f t="shared" ca="1" si="47"/>
        <v>0</v>
      </c>
      <c r="N131" s="3"/>
      <c r="O131" s="123">
        <f ca="1">IF(Input!$B$72&gt;=$E54,O130*(1+Input!$D$48),0)</f>
        <v>0</v>
      </c>
      <c r="P131" s="127"/>
      <c r="Q131" s="104">
        <f t="shared" ca="1" si="48"/>
        <v>0</v>
      </c>
      <c r="S131" s="123">
        <f ca="1">IF(Input!$B$72&gt;=$E54,S130*(1+Input!$D$49),0)</f>
        <v>0</v>
      </c>
      <c r="T131" s="127"/>
      <c r="U131" s="104">
        <f t="shared" ca="1" si="49"/>
        <v>0</v>
      </c>
      <c r="W131" s="123">
        <f ca="1">IF(Input!$B$72&gt;=$E54,W130*(1+Input!$D$50),0)</f>
        <v>0</v>
      </c>
      <c r="X131" s="127"/>
      <c r="Y131" s="104">
        <f t="shared" ca="1" si="50"/>
        <v>0</v>
      </c>
      <c r="AA131" s="123">
        <f ca="1">IF(Input!$B$72&gt;=$E54,AA130*(1+Input!$D$51),0)</f>
        <v>0</v>
      </c>
      <c r="AB131" s="127"/>
      <c r="AC131" s="104">
        <f t="shared" ca="1" si="51"/>
        <v>0</v>
      </c>
      <c r="AE131" s="123">
        <f ca="1">IF(Input!$B$72&gt;=$E54,AE130*(1+Input!$D$52),0)</f>
        <v>0</v>
      </c>
      <c r="AF131" s="127"/>
      <c r="AG131" s="104">
        <f t="shared" ca="1" si="52"/>
        <v>0</v>
      </c>
      <c r="AI131" s="111">
        <f t="shared" ca="1" si="53"/>
        <v>48</v>
      </c>
      <c r="AJ131" s="112">
        <f t="shared" si="54"/>
        <v>49</v>
      </c>
      <c r="AK131" s="113">
        <f t="shared" ca="1" si="55"/>
        <v>48</v>
      </c>
      <c r="AL131" s="114">
        <f t="shared" ca="1" si="56"/>
        <v>48</v>
      </c>
      <c r="AN131" s="123">
        <f ca="1">IF(Input!$B$72&gt;=$E54,AN130*(1+Input!$D$53),0)</f>
        <v>0</v>
      </c>
      <c r="AO131" s="127"/>
      <c r="AP131" s="104">
        <f t="shared" ca="1" si="57"/>
        <v>0</v>
      </c>
      <c r="AS131" s="110">
        <f t="shared" ca="1" si="63"/>
        <v>0</v>
      </c>
      <c r="AX131" s="111">
        <f t="shared" ca="1" si="58"/>
        <v>48</v>
      </c>
      <c r="AY131" s="112">
        <f t="shared" si="59"/>
        <v>49</v>
      </c>
      <c r="AZ131" s="113">
        <f t="shared" ca="1" si="60"/>
        <v>48</v>
      </c>
      <c r="BA131" s="114">
        <f t="shared" ca="1" si="61"/>
        <v>48</v>
      </c>
    </row>
    <row r="132" spans="2:53" ht="15" customHeight="1">
      <c r="B132" s="111">
        <f ca="1">IF('Income Replacement Calculations'!$CX$8&lt;0,B131+1)</f>
        <v>49</v>
      </c>
      <c r="C132" s="112">
        <f ca="1">IF('Income Replacement Calculations'!$CX$8&lt;0,C131+1)</f>
        <v>50</v>
      </c>
      <c r="D132" s="113">
        <f ca="1">IF('Income Replacement Calculations'!$CX$8&lt;0,D131+1)</f>
        <v>49</v>
      </c>
      <c r="E132" s="114">
        <f ca="1">IF('Income Replacement Calculations'!$CX$8&lt;0,E131+1)</f>
        <v>49</v>
      </c>
      <c r="G132" s="123">
        <f ca="1">IF(Input!$B$72&gt;=$E55,G131*(1+Input!$D$46),0)</f>
        <v>0</v>
      </c>
      <c r="H132" s="127"/>
      <c r="I132" s="104">
        <f t="shared" ca="1" si="62"/>
        <v>0</v>
      </c>
      <c r="K132" s="123">
        <f ca="1">IF(Input!$B$72&gt;=$E55,K131*(1+Input!$D$47),0)</f>
        <v>0</v>
      </c>
      <c r="L132" s="127"/>
      <c r="M132" s="104">
        <f t="shared" ca="1" si="47"/>
        <v>0</v>
      </c>
      <c r="N132" s="3"/>
      <c r="O132" s="123">
        <f ca="1">IF(Input!$B$72&gt;=$E55,O131*(1+Input!$D$48),0)</f>
        <v>0</v>
      </c>
      <c r="P132" s="127"/>
      <c r="Q132" s="104">
        <f t="shared" ca="1" si="48"/>
        <v>0</v>
      </c>
      <c r="S132" s="123">
        <f ca="1">IF(Input!$B$72&gt;=$E55,S131*(1+Input!$D$49),0)</f>
        <v>0</v>
      </c>
      <c r="T132" s="127"/>
      <c r="U132" s="104">
        <f t="shared" ca="1" si="49"/>
        <v>0</v>
      </c>
      <c r="W132" s="123">
        <f ca="1">IF(Input!$B$72&gt;=$E55,W131*(1+Input!$D$50),0)</f>
        <v>0</v>
      </c>
      <c r="X132" s="127"/>
      <c r="Y132" s="104">
        <f t="shared" ca="1" si="50"/>
        <v>0</v>
      </c>
      <c r="AA132" s="123">
        <f ca="1">IF(Input!$B$72&gt;=$E55,AA131*(1+Input!$D$51),0)</f>
        <v>0</v>
      </c>
      <c r="AB132" s="127"/>
      <c r="AC132" s="104">
        <f t="shared" ca="1" si="51"/>
        <v>0</v>
      </c>
      <c r="AE132" s="123">
        <f ca="1">IF(Input!$B$72&gt;=$E55,AE131*(1+Input!$D$52),0)</f>
        <v>0</v>
      </c>
      <c r="AF132" s="127"/>
      <c r="AG132" s="104">
        <f t="shared" ca="1" si="52"/>
        <v>0</v>
      </c>
      <c r="AI132" s="111">
        <f t="shared" ca="1" si="53"/>
        <v>49</v>
      </c>
      <c r="AJ132" s="112">
        <f t="shared" si="54"/>
        <v>50</v>
      </c>
      <c r="AK132" s="113">
        <f t="shared" ca="1" si="55"/>
        <v>49</v>
      </c>
      <c r="AL132" s="114">
        <f t="shared" ca="1" si="56"/>
        <v>49</v>
      </c>
      <c r="AN132" s="123">
        <f ca="1">IF(Input!$B$72&gt;=$E55,AN131*(1+Input!$D$53),0)</f>
        <v>0</v>
      </c>
      <c r="AO132" s="127"/>
      <c r="AP132" s="104">
        <f t="shared" ca="1" si="57"/>
        <v>0</v>
      </c>
      <c r="AS132" s="110">
        <f t="shared" ca="1" si="63"/>
        <v>0</v>
      </c>
      <c r="AX132" s="111">
        <f t="shared" ca="1" si="58"/>
        <v>49</v>
      </c>
      <c r="AY132" s="112">
        <f t="shared" si="59"/>
        <v>50</v>
      </c>
      <c r="AZ132" s="113">
        <f t="shared" ca="1" si="60"/>
        <v>49</v>
      </c>
      <c r="BA132" s="114">
        <f t="shared" ca="1" si="61"/>
        <v>49</v>
      </c>
    </row>
    <row r="133" spans="2:53" ht="15" customHeight="1">
      <c r="B133" s="111">
        <f ca="1">IF('Income Replacement Calculations'!$CX$8&lt;0,B132+1)</f>
        <v>50</v>
      </c>
      <c r="C133" s="112">
        <f ca="1">IF('Income Replacement Calculations'!$CX$8&lt;0,C132+1)</f>
        <v>51</v>
      </c>
      <c r="D133" s="113">
        <f ca="1">IF('Income Replacement Calculations'!$CX$8&lt;0,D132+1)</f>
        <v>50</v>
      </c>
      <c r="E133" s="114">
        <f ca="1">IF('Income Replacement Calculations'!$CX$8&lt;0,E132+1)</f>
        <v>50</v>
      </c>
      <c r="G133" s="123">
        <f ca="1">IF(Input!$B$72&gt;=$E56,G132*(1+Input!$D$46),0)</f>
        <v>0</v>
      </c>
      <c r="H133" s="127"/>
      <c r="I133" s="104">
        <f t="shared" ca="1" si="62"/>
        <v>0</v>
      </c>
      <c r="K133" s="123">
        <f ca="1">IF(Input!$B$72&gt;=$E56,K132*(1+Input!$D$47),0)</f>
        <v>0</v>
      </c>
      <c r="L133" s="127"/>
      <c r="M133" s="104">
        <f t="shared" ca="1" si="47"/>
        <v>0</v>
      </c>
      <c r="N133" s="3"/>
      <c r="O133" s="123">
        <f ca="1">IF(Input!$B$72&gt;=$E56,O132*(1+Input!$D$48),0)</f>
        <v>0</v>
      </c>
      <c r="P133" s="127"/>
      <c r="Q133" s="104">
        <f t="shared" ca="1" si="48"/>
        <v>0</v>
      </c>
      <c r="S133" s="123">
        <f ca="1">IF(Input!$B$72&gt;=$E56,S132*(1+Input!$D$49),0)</f>
        <v>0</v>
      </c>
      <c r="T133" s="127"/>
      <c r="U133" s="104">
        <f t="shared" ca="1" si="49"/>
        <v>0</v>
      </c>
      <c r="W133" s="123">
        <f ca="1">IF(Input!$B$72&gt;=$E56,W132*(1+Input!$D$50),0)</f>
        <v>0</v>
      </c>
      <c r="X133" s="127"/>
      <c r="Y133" s="104">
        <f t="shared" ca="1" si="50"/>
        <v>0</v>
      </c>
      <c r="AA133" s="123">
        <f ca="1">IF(Input!$B$72&gt;=$E56,AA132*(1+Input!$D$51),0)</f>
        <v>0</v>
      </c>
      <c r="AB133" s="127"/>
      <c r="AC133" s="104">
        <f t="shared" ca="1" si="51"/>
        <v>0</v>
      </c>
      <c r="AE133" s="123">
        <f ca="1">IF(Input!$B$72&gt;=$E56,AE132*(1+Input!$D$52),0)</f>
        <v>0</v>
      </c>
      <c r="AF133" s="127"/>
      <c r="AG133" s="104">
        <f t="shared" ca="1" si="52"/>
        <v>0</v>
      </c>
      <c r="AI133" s="111">
        <f t="shared" ca="1" si="53"/>
        <v>50</v>
      </c>
      <c r="AJ133" s="112">
        <f t="shared" si="54"/>
        <v>51</v>
      </c>
      <c r="AK133" s="113">
        <f t="shared" ca="1" si="55"/>
        <v>50</v>
      </c>
      <c r="AL133" s="114">
        <f t="shared" ca="1" si="56"/>
        <v>50</v>
      </c>
      <c r="AN133" s="123">
        <f ca="1">IF(Input!$B$72&gt;=$E56,AN132*(1+Input!$D$53),0)</f>
        <v>0</v>
      </c>
      <c r="AO133" s="127"/>
      <c r="AP133" s="104">
        <f t="shared" ca="1" si="57"/>
        <v>0</v>
      </c>
      <c r="AS133" s="110">
        <f t="shared" ca="1" si="63"/>
        <v>0</v>
      </c>
      <c r="AX133" s="111">
        <f t="shared" ca="1" si="58"/>
        <v>50</v>
      </c>
      <c r="AY133" s="112">
        <f t="shared" si="59"/>
        <v>51</v>
      </c>
      <c r="AZ133" s="113">
        <f t="shared" ca="1" si="60"/>
        <v>50</v>
      </c>
      <c r="BA133" s="114">
        <f t="shared" ca="1" si="61"/>
        <v>50</v>
      </c>
    </row>
    <row r="134" spans="2:53" ht="15" customHeight="1">
      <c r="B134" s="111">
        <f ca="1">IF('Income Replacement Calculations'!$CX$8&lt;0,B133+1)</f>
        <v>51</v>
      </c>
      <c r="C134" s="112">
        <f ca="1">IF('Income Replacement Calculations'!$CX$8&lt;0,C133+1)</f>
        <v>52</v>
      </c>
      <c r="D134" s="113">
        <f ca="1">IF('Income Replacement Calculations'!$CX$8&lt;0,D133+1)</f>
        <v>51</v>
      </c>
      <c r="E134" s="114">
        <f ca="1">IF('Income Replacement Calculations'!$CX$8&lt;0,E133+1)</f>
        <v>51</v>
      </c>
      <c r="G134" s="123">
        <f ca="1">IF(Input!$B$72&gt;=$E57,G133*(1+Input!$D$46),0)</f>
        <v>0</v>
      </c>
      <c r="H134" s="127"/>
      <c r="I134" s="104">
        <f t="shared" ca="1" si="62"/>
        <v>0</v>
      </c>
      <c r="K134" s="123">
        <f ca="1">IF(Input!$B$72&gt;=$E57,K133*(1+Input!$D$47),0)</f>
        <v>0</v>
      </c>
      <c r="L134" s="127"/>
      <c r="M134" s="104">
        <f t="shared" ca="1" si="47"/>
        <v>0</v>
      </c>
      <c r="N134" s="3"/>
      <c r="O134" s="123">
        <f ca="1">IF(Input!$B$72&gt;=$E57,O133*(1+Input!$D$48),0)</f>
        <v>0</v>
      </c>
      <c r="P134" s="127"/>
      <c r="Q134" s="104">
        <f t="shared" ca="1" si="48"/>
        <v>0</v>
      </c>
      <c r="S134" s="123">
        <f ca="1">IF(Input!$B$72&gt;=$E57,S133*(1+Input!$D$49),0)</f>
        <v>0</v>
      </c>
      <c r="T134" s="127"/>
      <c r="U134" s="104">
        <f t="shared" ca="1" si="49"/>
        <v>0</v>
      </c>
      <c r="W134" s="123">
        <f ca="1">IF(Input!$B$72&gt;=$E57,W133*(1+Input!$D$50),0)</f>
        <v>0</v>
      </c>
      <c r="X134" s="127"/>
      <c r="Y134" s="104">
        <f t="shared" ca="1" si="50"/>
        <v>0</v>
      </c>
      <c r="AA134" s="123">
        <f ca="1">IF(Input!$B$72&gt;=$E57,AA133*(1+Input!$D$51),0)</f>
        <v>0</v>
      </c>
      <c r="AB134" s="127"/>
      <c r="AC134" s="104">
        <f t="shared" ca="1" si="51"/>
        <v>0</v>
      </c>
      <c r="AE134" s="123">
        <f ca="1">IF(Input!$B$72&gt;=$E57,AE133*(1+Input!$D$52),0)</f>
        <v>0</v>
      </c>
      <c r="AF134" s="127"/>
      <c r="AG134" s="104">
        <f t="shared" ca="1" si="52"/>
        <v>0</v>
      </c>
      <c r="AI134" s="111">
        <f t="shared" ca="1" si="53"/>
        <v>51</v>
      </c>
      <c r="AJ134" s="112">
        <f t="shared" si="54"/>
        <v>52</v>
      </c>
      <c r="AK134" s="113">
        <f t="shared" ca="1" si="55"/>
        <v>51</v>
      </c>
      <c r="AL134" s="114">
        <f t="shared" ca="1" si="56"/>
        <v>51</v>
      </c>
      <c r="AN134" s="123">
        <f ca="1">IF(Input!$B$72&gt;=$E57,AN133*(1+Input!$D$53),0)</f>
        <v>0</v>
      </c>
      <c r="AO134" s="127"/>
      <c r="AP134" s="104">
        <f t="shared" ca="1" si="57"/>
        <v>0</v>
      </c>
      <c r="AS134" s="110">
        <f t="shared" ca="1" si="63"/>
        <v>0</v>
      </c>
      <c r="AX134" s="111">
        <f t="shared" ca="1" si="58"/>
        <v>51</v>
      </c>
      <c r="AY134" s="112">
        <f t="shared" si="59"/>
        <v>52</v>
      </c>
      <c r="AZ134" s="113">
        <f t="shared" ca="1" si="60"/>
        <v>51</v>
      </c>
      <c r="BA134" s="114">
        <f t="shared" ca="1" si="61"/>
        <v>51</v>
      </c>
    </row>
    <row r="135" spans="2:53" ht="15" customHeight="1">
      <c r="B135" s="111">
        <f ca="1">IF('Income Replacement Calculations'!$CX$8&lt;0,B134+1)</f>
        <v>52</v>
      </c>
      <c r="C135" s="112">
        <f ca="1">IF('Income Replacement Calculations'!$CX$8&lt;0,C134+1)</f>
        <v>53</v>
      </c>
      <c r="D135" s="113">
        <f ca="1">IF('Income Replacement Calculations'!$CX$8&lt;0,D134+1)</f>
        <v>52</v>
      </c>
      <c r="E135" s="114">
        <f ca="1">IF('Income Replacement Calculations'!$CX$8&lt;0,E134+1)</f>
        <v>52</v>
      </c>
      <c r="G135" s="123">
        <f ca="1">IF(Input!$B$72&gt;=$E58,G134*(1+Input!$D$46),0)</f>
        <v>0</v>
      </c>
      <c r="H135" s="127"/>
      <c r="I135" s="104">
        <f t="shared" ca="1" si="62"/>
        <v>0</v>
      </c>
      <c r="K135" s="123">
        <f ca="1">IF(Input!$B$72&gt;=$E58,K134*(1+Input!$D$47),0)</f>
        <v>0</v>
      </c>
      <c r="L135" s="127"/>
      <c r="M135" s="104">
        <f t="shared" ca="1" si="47"/>
        <v>0</v>
      </c>
      <c r="N135" s="3"/>
      <c r="O135" s="123">
        <f ca="1">IF(Input!$B$72&gt;=$E58,O134*(1+Input!$D$48),0)</f>
        <v>0</v>
      </c>
      <c r="P135" s="127"/>
      <c r="Q135" s="104">
        <f t="shared" ca="1" si="48"/>
        <v>0</v>
      </c>
      <c r="S135" s="123">
        <f ca="1">IF(Input!$B$72&gt;=$E58,S134*(1+Input!$D$49),0)</f>
        <v>0</v>
      </c>
      <c r="T135" s="127"/>
      <c r="U135" s="104">
        <f t="shared" ca="1" si="49"/>
        <v>0</v>
      </c>
      <c r="W135" s="123">
        <f ca="1">IF(Input!$B$72&gt;=$E58,W134*(1+Input!$D$50),0)</f>
        <v>0</v>
      </c>
      <c r="X135" s="127"/>
      <c r="Y135" s="104">
        <f t="shared" ca="1" si="50"/>
        <v>0</v>
      </c>
      <c r="AA135" s="123">
        <f ca="1">IF(Input!$B$72&gt;=$E58,AA134*(1+Input!$D$51),0)</f>
        <v>0</v>
      </c>
      <c r="AB135" s="127"/>
      <c r="AC135" s="104">
        <f t="shared" ca="1" si="51"/>
        <v>0</v>
      </c>
      <c r="AE135" s="123">
        <f ca="1">IF(Input!$B$72&gt;=$E58,AE134*(1+Input!$D$52),0)</f>
        <v>0</v>
      </c>
      <c r="AF135" s="127"/>
      <c r="AG135" s="104">
        <f t="shared" ca="1" si="52"/>
        <v>0</v>
      </c>
      <c r="AI135" s="111">
        <f t="shared" ca="1" si="53"/>
        <v>52</v>
      </c>
      <c r="AJ135" s="112">
        <f t="shared" si="54"/>
        <v>53</v>
      </c>
      <c r="AK135" s="113">
        <f t="shared" ca="1" si="55"/>
        <v>52</v>
      </c>
      <c r="AL135" s="114">
        <f t="shared" ca="1" si="56"/>
        <v>52</v>
      </c>
      <c r="AN135" s="123">
        <f ca="1">IF(Input!$B$72&gt;=$E58,AN134*(1+Input!$D$53),0)</f>
        <v>0</v>
      </c>
      <c r="AO135" s="127"/>
      <c r="AP135" s="104">
        <f t="shared" ca="1" si="57"/>
        <v>0</v>
      </c>
      <c r="AS135" s="110">
        <f t="shared" ca="1" si="63"/>
        <v>0</v>
      </c>
      <c r="AX135" s="111">
        <f t="shared" ca="1" si="58"/>
        <v>52</v>
      </c>
      <c r="AY135" s="112">
        <f t="shared" si="59"/>
        <v>53</v>
      </c>
      <c r="AZ135" s="113">
        <f t="shared" ca="1" si="60"/>
        <v>52</v>
      </c>
      <c r="BA135" s="114">
        <f t="shared" ca="1" si="61"/>
        <v>52</v>
      </c>
    </row>
    <row r="136" spans="2:53" ht="15" customHeight="1">
      <c r="B136" s="111">
        <f ca="1">IF('Income Replacement Calculations'!$CX$8&lt;0,B135+1)</f>
        <v>53</v>
      </c>
      <c r="C136" s="112">
        <f ca="1">IF('Income Replacement Calculations'!$CX$8&lt;0,C135+1)</f>
        <v>54</v>
      </c>
      <c r="D136" s="113">
        <f ca="1">IF('Income Replacement Calculations'!$CX$8&lt;0,D135+1)</f>
        <v>53</v>
      </c>
      <c r="E136" s="114">
        <f ca="1">IF('Income Replacement Calculations'!$CX$8&lt;0,E135+1)</f>
        <v>53</v>
      </c>
      <c r="G136" s="123">
        <f ca="1">IF(Input!$B$72&gt;=$E59,G135*(1+Input!$D$46),0)</f>
        <v>0</v>
      </c>
      <c r="H136" s="127"/>
      <c r="I136" s="104">
        <f t="shared" ca="1" si="62"/>
        <v>0</v>
      </c>
      <c r="K136" s="123">
        <f ca="1">IF(Input!$B$72&gt;=$E59,K135*(1+Input!$D$47),0)</f>
        <v>0</v>
      </c>
      <c r="L136" s="127"/>
      <c r="M136" s="104">
        <f t="shared" ca="1" si="47"/>
        <v>0</v>
      </c>
      <c r="N136" s="3"/>
      <c r="O136" s="123">
        <f ca="1">IF(Input!$B$72&gt;=$E59,O135*(1+Input!$D$48),0)</f>
        <v>0</v>
      </c>
      <c r="P136" s="127"/>
      <c r="Q136" s="104">
        <f t="shared" ca="1" si="48"/>
        <v>0</v>
      </c>
      <c r="S136" s="123">
        <f ca="1">IF(Input!$B$72&gt;=$E59,S135*(1+Input!$D$49),0)</f>
        <v>0</v>
      </c>
      <c r="T136" s="127"/>
      <c r="U136" s="104">
        <f t="shared" ca="1" si="49"/>
        <v>0</v>
      </c>
      <c r="W136" s="123">
        <f ca="1">IF(Input!$B$72&gt;=$E59,W135*(1+Input!$D$50),0)</f>
        <v>0</v>
      </c>
      <c r="X136" s="127"/>
      <c r="Y136" s="104">
        <f t="shared" ca="1" si="50"/>
        <v>0</v>
      </c>
      <c r="AA136" s="123">
        <f ca="1">IF(Input!$B$72&gt;=$E59,AA135*(1+Input!$D$51),0)</f>
        <v>0</v>
      </c>
      <c r="AB136" s="127"/>
      <c r="AC136" s="104">
        <f t="shared" ca="1" si="51"/>
        <v>0</v>
      </c>
      <c r="AE136" s="123">
        <f ca="1">IF(Input!$B$72&gt;=$E59,AE135*(1+Input!$D$52),0)</f>
        <v>0</v>
      </c>
      <c r="AF136" s="127"/>
      <c r="AG136" s="104">
        <f t="shared" ca="1" si="52"/>
        <v>0</v>
      </c>
      <c r="AI136" s="111">
        <f t="shared" ca="1" si="53"/>
        <v>53</v>
      </c>
      <c r="AJ136" s="112">
        <f t="shared" si="54"/>
        <v>54</v>
      </c>
      <c r="AK136" s="113">
        <f t="shared" ca="1" si="55"/>
        <v>53</v>
      </c>
      <c r="AL136" s="114">
        <f t="shared" ca="1" si="56"/>
        <v>53</v>
      </c>
      <c r="AN136" s="123">
        <f ca="1">IF(Input!$B$72&gt;=$E59,AN135*(1+Input!$D$53),0)</f>
        <v>0</v>
      </c>
      <c r="AO136" s="127"/>
      <c r="AP136" s="104">
        <f t="shared" ca="1" si="57"/>
        <v>0</v>
      </c>
      <c r="AS136" s="110">
        <f t="shared" ca="1" si="63"/>
        <v>0</v>
      </c>
      <c r="AX136" s="111">
        <f t="shared" ca="1" si="58"/>
        <v>53</v>
      </c>
      <c r="AY136" s="112">
        <f t="shared" si="59"/>
        <v>54</v>
      </c>
      <c r="AZ136" s="113">
        <f t="shared" ca="1" si="60"/>
        <v>53</v>
      </c>
      <c r="BA136" s="114">
        <f t="shared" ca="1" si="61"/>
        <v>53</v>
      </c>
    </row>
    <row r="137" spans="2:53" ht="15" customHeight="1">
      <c r="B137" s="111">
        <f ca="1">IF('Income Replacement Calculations'!$CX$8&lt;0,B136+1)</f>
        <v>54</v>
      </c>
      <c r="C137" s="112">
        <f ca="1">IF('Income Replacement Calculations'!$CX$8&lt;0,C136+1)</f>
        <v>55</v>
      </c>
      <c r="D137" s="113">
        <f ca="1">IF('Income Replacement Calculations'!$CX$8&lt;0,D136+1)</f>
        <v>54</v>
      </c>
      <c r="E137" s="114">
        <f ca="1">IF('Income Replacement Calculations'!$CX$8&lt;0,E136+1)</f>
        <v>54</v>
      </c>
      <c r="G137" s="123">
        <f ca="1">IF(Input!$B$72&gt;=$E60,G136*(1+Input!$D$46),0)</f>
        <v>0</v>
      </c>
      <c r="H137" s="127"/>
      <c r="I137" s="104">
        <f t="shared" ca="1" si="62"/>
        <v>0</v>
      </c>
      <c r="K137" s="123">
        <f ca="1">IF(Input!$B$72&gt;=$E60,K136*(1+Input!$D$47),0)</f>
        <v>0</v>
      </c>
      <c r="L137" s="127"/>
      <c r="M137" s="104">
        <f t="shared" ca="1" si="47"/>
        <v>0</v>
      </c>
      <c r="N137" s="3"/>
      <c r="O137" s="123">
        <f ca="1">IF(Input!$B$72&gt;=$E60,O136*(1+Input!$D$48),0)</f>
        <v>0</v>
      </c>
      <c r="P137" s="127"/>
      <c r="Q137" s="104">
        <f t="shared" ca="1" si="48"/>
        <v>0</v>
      </c>
      <c r="S137" s="123">
        <f ca="1">IF(Input!$B$72&gt;=$E60,S136*(1+Input!$D$49),0)</f>
        <v>0</v>
      </c>
      <c r="T137" s="127"/>
      <c r="U137" s="104">
        <f t="shared" ca="1" si="49"/>
        <v>0</v>
      </c>
      <c r="W137" s="123">
        <f ca="1">IF(Input!$B$72&gt;=$E60,W136*(1+Input!$D$50),0)</f>
        <v>0</v>
      </c>
      <c r="X137" s="127"/>
      <c r="Y137" s="104">
        <f t="shared" ca="1" si="50"/>
        <v>0</v>
      </c>
      <c r="AA137" s="123">
        <f ca="1">IF(Input!$B$72&gt;=$E60,AA136*(1+Input!$D$51),0)</f>
        <v>0</v>
      </c>
      <c r="AB137" s="127"/>
      <c r="AC137" s="104">
        <f t="shared" ca="1" si="51"/>
        <v>0</v>
      </c>
      <c r="AE137" s="123">
        <f ca="1">IF(Input!$B$72&gt;=$E60,AE136*(1+Input!$D$52),0)</f>
        <v>0</v>
      </c>
      <c r="AF137" s="127"/>
      <c r="AG137" s="104">
        <f t="shared" ca="1" si="52"/>
        <v>0</v>
      </c>
      <c r="AI137" s="111">
        <f t="shared" ca="1" si="53"/>
        <v>54</v>
      </c>
      <c r="AJ137" s="112">
        <f t="shared" si="54"/>
        <v>55</v>
      </c>
      <c r="AK137" s="113">
        <f t="shared" ca="1" si="55"/>
        <v>54</v>
      </c>
      <c r="AL137" s="114">
        <f t="shared" ca="1" si="56"/>
        <v>54</v>
      </c>
      <c r="AN137" s="123">
        <f ca="1">IF(Input!$B$72&gt;=$E60,AN136*(1+Input!$D$53),0)</f>
        <v>0</v>
      </c>
      <c r="AO137" s="127"/>
      <c r="AP137" s="104">
        <f t="shared" ca="1" si="57"/>
        <v>0</v>
      </c>
      <c r="AS137" s="110">
        <f t="shared" ca="1" si="63"/>
        <v>0</v>
      </c>
      <c r="AX137" s="111">
        <f t="shared" ca="1" si="58"/>
        <v>54</v>
      </c>
      <c r="AY137" s="112">
        <f t="shared" si="59"/>
        <v>55</v>
      </c>
      <c r="AZ137" s="113">
        <f t="shared" ca="1" si="60"/>
        <v>54</v>
      </c>
      <c r="BA137" s="114">
        <f t="shared" ca="1" si="61"/>
        <v>54</v>
      </c>
    </row>
    <row r="138" spans="2:53" ht="15" customHeight="1">
      <c r="B138" s="111">
        <f ca="1">IF('Income Replacement Calculations'!$CX$8&lt;0,B137+1)</f>
        <v>55</v>
      </c>
      <c r="C138" s="112">
        <f ca="1">IF('Income Replacement Calculations'!$CX$8&lt;0,C137+1)</f>
        <v>56</v>
      </c>
      <c r="D138" s="113">
        <f ca="1">IF('Income Replacement Calculations'!$CX$8&lt;0,D137+1)</f>
        <v>55</v>
      </c>
      <c r="E138" s="114">
        <f ca="1">IF('Income Replacement Calculations'!$CX$8&lt;0,E137+1)</f>
        <v>55</v>
      </c>
      <c r="G138" s="123">
        <f ca="1">IF(Input!$B$72&gt;=$E61,G137*(1+Input!$D$46),0)</f>
        <v>0</v>
      </c>
      <c r="H138" s="127"/>
      <c r="I138" s="104">
        <f t="shared" ca="1" si="62"/>
        <v>0</v>
      </c>
      <c r="K138" s="123">
        <f ca="1">IF(Input!$B$72&gt;=$E61,K137*(1+Input!$D$47),0)</f>
        <v>0</v>
      </c>
      <c r="L138" s="127"/>
      <c r="M138" s="104">
        <f t="shared" ca="1" si="47"/>
        <v>0</v>
      </c>
      <c r="N138" s="3"/>
      <c r="O138" s="123">
        <f ca="1">IF(Input!$B$72&gt;=$E61,O137*(1+Input!$D$48),0)</f>
        <v>0</v>
      </c>
      <c r="P138" s="127"/>
      <c r="Q138" s="104">
        <f t="shared" ca="1" si="48"/>
        <v>0</v>
      </c>
      <c r="S138" s="123">
        <f ca="1">IF(Input!$B$72&gt;=$E61,S137*(1+Input!$D$49),0)</f>
        <v>0</v>
      </c>
      <c r="T138" s="127"/>
      <c r="U138" s="104">
        <f t="shared" ca="1" si="49"/>
        <v>0</v>
      </c>
      <c r="W138" s="123">
        <f ca="1">IF(Input!$B$72&gt;=$E61,W137*(1+Input!$D$50),0)</f>
        <v>0</v>
      </c>
      <c r="X138" s="127"/>
      <c r="Y138" s="104">
        <f t="shared" ca="1" si="50"/>
        <v>0</v>
      </c>
      <c r="AA138" s="123">
        <f ca="1">IF(Input!$B$72&gt;=$E61,AA137*(1+Input!$D$51),0)</f>
        <v>0</v>
      </c>
      <c r="AB138" s="127"/>
      <c r="AC138" s="104">
        <f t="shared" ca="1" si="51"/>
        <v>0</v>
      </c>
      <c r="AE138" s="123">
        <f ca="1">IF(Input!$B$72&gt;=$E61,AE137*(1+Input!$D$52),0)</f>
        <v>0</v>
      </c>
      <c r="AF138" s="127"/>
      <c r="AG138" s="104">
        <f t="shared" ca="1" si="52"/>
        <v>0</v>
      </c>
      <c r="AI138" s="111">
        <f t="shared" ca="1" si="53"/>
        <v>55</v>
      </c>
      <c r="AJ138" s="112">
        <f t="shared" si="54"/>
        <v>56</v>
      </c>
      <c r="AK138" s="113">
        <f t="shared" ca="1" si="55"/>
        <v>55</v>
      </c>
      <c r="AL138" s="114">
        <f t="shared" ca="1" si="56"/>
        <v>55</v>
      </c>
      <c r="AN138" s="123">
        <f ca="1">IF(Input!$B$72&gt;=$E61,AN137*(1+Input!$D$53),0)</f>
        <v>0</v>
      </c>
      <c r="AO138" s="127"/>
      <c r="AP138" s="104">
        <f t="shared" ca="1" si="57"/>
        <v>0</v>
      </c>
      <c r="AS138" s="110">
        <f t="shared" ca="1" si="63"/>
        <v>0</v>
      </c>
      <c r="AX138" s="111">
        <f t="shared" ca="1" si="58"/>
        <v>55</v>
      </c>
      <c r="AY138" s="112">
        <f t="shared" si="59"/>
        <v>56</v>
      </c>
      <c r="AZ138" s="113">
        <f t="shared" ca="1" si="60"/>
        <v>55</v>
      </c>
      <c r="BA138" s="114">
        <f t="shared" ca="1" si="61"/>
        <v>55</v>
      </c>
    </row>
    <row r="139" spans="2:53" ht="15" customHeight="1">
      <c r="B139" s="111">
        <f ca="1">IF('Income Replacement Calculations'!$CX$8&lt;0,B138+1)</f>
        <v>56</v>
      </c>
      <c r="C139" s="112">
        <f ca="1">IF('Income Replacement Calculations'!$CX$8&lt;0,C138+1)</f>
        <v>57</v>
      </c>
      <c r="D139" s="113">
        <f ca="1">IF('Income Replacement Calculations'!$CX$8&lt;0,D138+1)</f>
        <v>56</v>
      </c>
      <c r="E139" s="114">
        <f ca="1">IF('Income Replacement Calculations'!$CX$8&lt;0,E138+1)</f>
        <v>56</v>
      </c>
      <c r="G139" s="123">
        <f ca="1">IF(Input!$B$72&gt;=$E62,G138*(1+Input!$D$46),0)</f>
        <v>0</v>
      </c>
      <c r="H139" s="127"/>
      <c r="I139" s="104">
        <f t="shared" ca="1" si="62"/>
        <v>0</v>
      </c>
      <c r="K139" s="123">
        <f ca="1">IF(Input!$B$72&gt;=$E62,K138*(1+Input!$D$47),0)</f>
        <v>0</v>
      </c>
      <c r="L139" s="127"/>
      <c r="M139" s="104">
        <f t="shared" ca="1" si="47"/>
        <v>0</v>
      </c>
      <c r="N139" s="3"/>
      <c r="O139" s="123">
        <f ca="1">IF(Input!$B$72&gt;=$E62,O138*(1+Input!$D$48),0)</f>
        <v>0</v>
      </c>
      <c r="P139" s="127"/>
      <c r="Q139" s="104">
        <f t="shared" ca="1" si="48"/>
        <v>0</v>
      </c>
      <c r="S139" s="123">
        <f ca="1">IF(Input!$B$72&gt;=$E62,S138*(1+Input!$D$49),0)</f>
        <v>0</v>
      </c>
      <c r="T139" s="127"/>
      <c r="U139" s="104">
        <f t="shared" ca="1" si="49"/>
        <v>0</v>
      </c>
      <c r="W139" s="123">
        <f ca="1">IF(Input!$B$72&gt;=$E62,W138*(1+Input!$D$50),0)</f>
        <v>0</v>
      </c>
      <c r="X139" s="127"/>
      <c r="Y139" s="104">
        <f t="shared" ca="1" si="50"/>
        <v>0</v>
      </c>
      <c r="AA139" s="123">
        <f ca="1">IF(Input!$B$72&gt;=$E62,AA138*(1+Input!$D$51),0)</f>
        <v>0</v>
      </c>
      <c r="AB139" s="127"/>
      <c r="AC139" s="104">
        <f t="shared" ca="1" si="51"/>
        <v>0</v>
      </c>
      <c r="AE139" s="123">
        <f ca="1">IF(Input!$B$72&gt;=$E62,AE138*(1+Input!$D$52),0)</f>
        <v>0</v>
      </c>
      <c r="AF139" s="127"/>
      <c r="AG139" s="104">
        <f t="shared" ca="1" si="52"/>
        <v>0</v>
      </c>
      <c r="AI139" s="111">
        <f t="shared" ca="1" si="53"/>
        <v>56</v>
      </c>
      <c r="AJ139" s="112">
        <f t="shared" si="54"/>
        <v>57</v>
      </c>
      <c r="AK139" s="113">
        <f t="shared" ca="1" si="55"/>
        <v>56</v>
      </c>
      <c r="AL139" s="114">
        <f t="shared" ca="1" si="56"/>
        <v>56</v>
      </c>
      <c r="AN139" s="123">
        <f ca="1">IF(Input!$B$72&gt;=$E62,AN138*(1+Input!$D$53),0)</f>
        <v>0</v>
      </c>
      <c r="AO139" s="127"/>
      <c r="AP139" s="104">
        <f t="shared" ca="1" si="57"/>
        <v>0</v>
      </c>
      <c r="AS139" s="110">
        <f t="shared" ca="1" si="63"/>
        <v>0</v>
      </c>
      <c r="AX139" s="111">
        <f t="shared" ca="1" si="58"/>
        <v>56</v>
      </c>
      <c r="AY139" s="112">
        <f t="shared" si="59"/>
        <v>57</v>
      </c>
      <c r="AZ139" s="113">
        <f t="shared" ca="1" si="60"/>
        <v>56</v>
      </c>
      <c r="BA139" s="114">
        <f t="shared" ca="1" si="61"/>
        <v>56</v>
      </c>
    </row>
    <row r="140" spans="2:53" ht="15" customHeight="1">
      <c r="B140" s="111">
        <f ca="1">IF('Income Replacement Calculations'!$CX$8&lt;0,B139+1)</f>
        <v>57</v>
      </c>
      <c r="C140" s="112">
        <f ca="1">IF('Income Replacement Calculations'!$CX$8&lt;0,C139+1)</f>
        <v>58</v>
      </c>
      <c r="D140" s="113">
        <f ca="1">IF('Income Replacement Calculations'!$CX$8&lt;0,D139+1)</f>
        <v>57</v>
      </c>
      <c r="E140" s="114">
        <f ca="1">IF('Income Replacement Calculations'!$CX$8&lt;0,E139+1)</f>
        <v>57</v>
      </c>
      <c r="G140" s="123">
        <f ca="1">IF(Input!$B$72&gt;=$E63,G139*(1+Input!$D$46),0)</f>
        <v>0</v>
      </c>
      <c r="H140" s="127"/>
      <c r="I140" s="104">
        <f t="shared" ca="1" si="62"/>
        <v>0</v>
      </c>
      <c r="K140" s="123">
        <f ca="1">IF(Input!$B$72&gt;=$E63,K139*(1+Input!$D$47),0)</f>
        <v>0</v>
      </c>
      <c r="L140" s="127"/>
      <c r="M140" s="104">
        <f t="shared" ca="1" si="47"/>
        <v>0</v>
      </c>
      <c r="N140" s="3"/>
      <c r="O140" s="123">
        <f ca="1">IF(Input!$B$72&gt;=$E63,O139*(1+Input!$D$48),0)</f>
        <v>0</v>
      </c>
      <c r="P140" s="127"/>
      <c r="Q140" s="104">
        <f t="shared" ca="1" si="48"/>
        <v>0</v>
      </c>
      <c r="S140" s="123">
        <f ca="1">IF(Input!$B$72&gt;=$E63,S139*(1+Input!$D$49),0)</f>
        <v>0</v>
      </c>
      <c r="T140" s="127"/>
      <c r="U140" s="104">
        <f t="shared" ca="1" si="49"/>
        <v>0</v>
      </c>
      <c r="W140" s="123">
        <f ca="1">IF(Input!$B$72&gt;=$E63,W139*(1+Input!$D$50),0)</f>
        <v>0</v>
      </c>
      <c r="X140" s="127"/>
      <c r="Y140" s="104">
        <f t="shared" ca="1" si="50"/>
        <v>0</v>
      </c>
      <c r="AA140" s="123">
        <f ca="1">IF(Input!$B$72&gt;=$E63,AA139*(1+Input!$D$51),0)</f>
        <v>0</v>
      </c>
      <c r="AB140" s="127"/>
      <c r="AC140" s="104">
        <f t="shared" ca="1" si="51"/>
        <v>0</v>
      </c>
      <c r="AE140" s="123">
        <f ca="1">IF(Input!$B$72&gt;=$E63,AE139*(1+Input!$D$52),0)</f>
        <v>0</v>
      </c>
      <c r="AF140" s="127"/>
      <c r="AG140" s="104">
        <f t="shared" ca="1" si="52"/>
        <v>0</v>
      </c>
      <c r="AI140" s="111">
        <f t="shared" ca="1" si="53"/>
        <v>57</v>
      </c>
      <c r="AJ140" s="112">
        <f t="shared" si="54"/>
        <v>58</v>
      </c>
      <c r="AK140" s="113">
        <f t="shared" ca="1" si="55"/>
        <v>57</v>
      </c>
      <c r="AL140" s="114">
        <f t="shared" ca="1" si="56"/>
        <v>57</v>
      </c>
      <c r="AN140" s="123">
        <f ca="1">IF(Input!$B$72&gt;=$E63,AN139*(1+Input!$D$53),0)</f>
        <v>0</v>
      </c>
      <c r="AO140" s="127"/>
      <c r="AP140" s="104">
        <f t="shared" ca="1" si="57"/>
        <v>0</v>
      </c>
      <c r="AS140" s="110">
        <f t="shared" ca="1" si="63"/>
        <v>0</v>
      </c>
      <c r="AX140" s="111">
        <f t="shared" ca="1" si="58"/>
        <v>57</v>
      </c>
      <c r="AY140" s="112">
        <f t="shared" si="59"/>
        <v>58</v>
      </c>
      <c r="AZ140" s="113">
        <f t="shared" ca="1" si="60"/>
        <v>57</v>
      </c>
      <c r="BA140" s="114">
        <f t="shared" ca="1" si="61"/>
        <v>57</v>
      </c>
    </row>
    <row r="141" spans="2:53" ht="15" customHeight="1">
      <c r="B141" s="111">
        <f ca="1">IF('Income Replacement Calculations'!$CX$8&lt;0,B140+1)</f>
        <v>58</v>
      </c>
      <c r="C141" s="112">
        <f ca="1">IF('Income Replacement Calculations'!$CX$8&lt;0,C140+1)</f>
        <v>59</v>
      </c>
      <c r="D141" s="113">
        <f ca="1">IF('Income Replacement Calculations'!$CX$8&lt;0,D140+1)</f>
        <v>58</v>
      </c>
      <c r="E141" s="114">
        <f ca="1">IF('Income Replacement Calculations'!$CX$8&lt;0,E140+1)</f>
        <v>58</v>
      </c>
      <c r="G141" s="123">
        <f ca="1">IF(Input!$B$72&gt;=$E64,G140*(1+Input!$D$46),0)</f>
        <v>0</v>
      </c>
      <c r="H141" s="127"/>
      <c r="I141" s="104">
        <f t="shared" ca="1" si="62"/>
        <v>0</v>
      </c>
      <c r="K141" s="123">
        <f ca="1">IF(Input!$B$72&gt;=$E64,K140*(1+Input!$D$47),0)</f>
        <v>0</v>
      </c>
      <c r="L141" s="127"/>
      <c r="M141" s="104">
        <f t="shared" ca="1" si="47"/>
        <v>0</v>
      </c>
      <c r="N141" s="3"/>
      <c r="O141" s="123">
        <f ca="1">IF(Input!$B$72&gt;=$E64,O140*(1+Input!$D$48),0)</f>
        <v>0</v>
      </c>
      <c r="P141" s="127"/>
      <c r="Q141" s="104">
        <f t="shared" ca="1" si="48"/>
        <v>0</v>
      </c>
      <c r="S141" s="123">
        <f ca="1">IF(Input!$B$72&gt;=$E64,S140*(1+Input!$D$49),0)</f>
        <v>0</v>
      </c>
      <c r="T141" s="127"/>
      <c r="U141" s="104">
        <f t="shared" ca="1" si="49"/>
        <v>0</v>
      </c>
      <c r="W141" s="123">
        <f ca="1">IF(Input!$B$72&gt;=$E64,W140*(1+Input!$D$50),0)</f>
        <v>0</v>
      </c>
      <c r="X141" s="127"/>
      <c r="Y141" s="104">
        <f t="shared" ca="1" si="50"/>
        <v>0</v>
      </c>
      <c r="AA141" s="123">
        <f ca="1">IF(Input!$B$72&gt;=$E64,AA140*(1+Input!$D$51),0)</f>
        <v>0</v>
      </c>
      <c r="AB141" s="127"/>
      <c r="AC141" s="104">
        <f t="shared" ca="1" si="51"/>
        <v>0</v>
      </c>
      <c r="AE141" s="123">
        <f ca="1">IF(Input!$B$72&gt;=$E64,AE140*(1+Input!$D$52),0)</f>
        <v>0</v>
      </c>
      <c r="AF141" s="127"/>
      <c r="AG141" s="104">
        <f t="shared" ca="1" si="52"/>
        <v>0</v>
      </c>
      <c r="AI141" s="111">
        <f t="shared" ca="1" si="53"/>
        <v>58</v>
      </c>
      <c r="AJ141" s="112">
        <f t="shared" si="54"/>
        <v>59</v>
      </c>
      <c r="AK141" s="113">
        <f t="shared" ca="1" si="55"/>
        <v>58</v>
      </c>
      <c r="AL141" s="114">
        <f t="shared" ca="1" si="56"/>
        <v>58</v>
      </c>
      <c r="AN141" s="123">
        <f ca="1">IF(Input!$B$72&gt;=$E64,AN140*(1+Input!$D$53),0)</f>
        <v>0</v>
      </c>
      <c r="AO141" s="127"/>
      <c r="AP141" s="104">
        <f t="shared" ca="1" si="57"/>
        <v>0</v>
      </c>
      <c r="AS141" s="110">
        <f t="shared" ca="1" si="63"/>
        <v>0</v>
      </c>
      <c r="AX141" s="111">
        <f t="shared" ca="1" si="58"/>
        <v>58</v>
      </c>
      <c r="AY141" s="112">
        <f t="shared" si="59"/>
        <v>59</v>
      </c>
      <c r="AZ141" s="113">
        <f t="shared" ca="1" si="60"/>
        <v>58</v>
      </c>
      <c r="BA141" s="114">
        <f t="shared" ca="1" si="61"/>
        <v>58</v>
      </c>
    </row>
    <row r="142" spans="2:53" ht="15" customHeight="1">
      <c r="B142" s="111">
        <f ca="1">IF('Income Replacement Calculations'!$CX$8&lt;0,B141+1)</f>
        <v>59</v>
      </c>
      <c r="C142" s="112">
        <f ca="1">IF('Income Replacement Calculations'!$CX$8&lt;0,C141+1)</f>
        <v>60</v>
      </c>
      <c r="D142" s="113">
        <f ca="1">IF('Income Replacement Calculations'!$CX$8&lt;0,D141+1)</f>
        <v>59</v>
      </c>
      <c r="E142" s="114">
        <f ca="1">IF('Income Replacement Calculations'!$CX$8&lt;0,E141+1)</f>
        <v>59</v>
      </c>
      <c r="G142" s="123">
        <f ca="1">IF(Input!$B$72&gt;=$E65,G141*(1+Input!$D$46),0)</f>
        <v>0</v>
      </c>
      <c r="H142" s="127"/>
      <c r="I142" s="104">
        <f t="shared" ca="1" si="62"/>
        <v>0</v>
      </c>
      <c r="K142" s="123">
        <f ca="1">IF(Input!$B$72&gt;=$E65,K141*(1+Input!$D$47),0)</f>
        <v>0</v>
      </c>
      <c r="L142" s="127"/>
      <c r="M142" s="104">
        <f t="shared" ca="1" si="47"/>
        <v>0</v>
      </c>
      <c r="N142" s="3"/>
      <c r="O142" s="123">
        <f ca="1">IF(Input!$B$72&gt;=$E65,O141*(1+Input!$D$48),0)</f>
        <v>0</v>
      </c>
      <c r="P142" s="127"/>
      <c r="Q142" s="104">
        <f t="shared" ca="1" si="48"/>
        <v>0</v>
      </c>
      <c r="S142" s="123">
        <f ca="1">IF(Input!$B$72&gt;=$E65,S141*(1+Input!$D$49),0)</f>
        <v>0</v>
      </c>
      <c r="T142" s="127"/>
      <c r="U142" s="104">
        <f t="shared" ca="1" si="49"/>
        <v>0</v>
      </c>
      <c r="W142" s="123">
        <f ca="1">IF(Input!$B$72&gt;=$E65,W141*(1+Input!$D$50),0)</f>
        <v>0</v>
      </c>
      <c r="X142" s="127"/>
      <c r="Y142" s="104">
        <f t="shared" ca="1" si="50"/>
        <v>0</v>
      </c>
      <c r="AA142" s="123">
        <f ca="1">IF(Input!$B$72&gt;=$E65,AA141*(1+Input!$D$51),0)</f>
        <v>0</v>
      </c>
      <c r="AB142" s="127"/>
      <c r="AC142" s="104">
        <f t="shared" ca="1" si="51"/>
        <v>0</v>
      </c>
      <c r="AE142" s="123">
        <f ca="1">IF(Input!$B$72&gt;=$E65,AE141*(1+Input!$D$52),0)</f>
        <v>0</v>
      </c>
      <c r="AF142" s="127"/>
      <c r="AG142" s="104">
        <f t="shared" ca="1" si="52"/>
        <v>0</v>
      </c>
      <c r="AI142" s="111">
        <f t="shared" ca="1" si="53"/>
        <v>59</v>
      </c>
      <c r="AJ142" s="112">
        <f t="shared" si="54"/>
        <v>60</v>
      </c>
      <c r="AK142" s="113">
        <f t="shared" ca="1" si="55"/>
        <v>59</v>
      </c>
      <c r="AL142" s="114">
        <f t="shared" ca="1" si="56"/>
        <v>59</v>
      </c>
      <c r="AN142" s="123">
        <f ca="1">IF(Input!$B$72&gt;=$E65,AN141*(1+Input!$D$53),0)</f>
        <v>0</v>
      </c>
      <c r="AO142" s="127"/>
      <c r="AP142" s="104">
        <f t="shared" ca="1" si="57"/>
        <v>0</v>
      </c>
      <c r="AS142" s="110">
        <f t="shared" ca="1" si="63"/>
        <v>0</v>
      </c>
      <c r="AX142" s="111">
        <f t="shared" ca="1" si="58"/>
        <v>59</v>
      </c>
      <c r="AY142" s="112">
        <f t="shared" si="59"/>
        <v>60</v>
      </c>
      <c r="AZ142" s="113">
        <f t="shared" ca="1" si="60"/>
        <v>59</v>
      </c>
      <c r="BA142" s="114">
        <f t="shared" ca="1" si="61"/>
        <v>59</v>
      </c>
    </row>
    <row r="143" spans="2:53" ht="15" customHeight="1">
      <c r="B143" s="111">
        <f ca="1">IF('Income Replacement Calculations'!$CX$8&lt;0,B142+1)</f>
        <v>60</v>
      </c>
      <c r="C143" s="112">
        <f ca="1">IF('Income Replacement Calculations'!$CX$8&lt;0,C142+1)</f>
        <v>61</v>
      </c>
      <c r="D143" s="113">
        <f ca="1">IF('Income Replacement Calculations'!$CX$8&lt;0,D142+1)</f>
        <v>60</v>
      </c>
      <c r="E143" s="114">
        <f ca="1">IF('Income Replacement Calculations'!$CX$8&lt;0,E142+1)</f>
        <v>60</v>
      </c>
      <c r="G143" s="123">
        <f ca="1">IF(Input!$B$72&gt;=$E66,G142*(1+Input!$D$46),0)</f>
        <v>0</v>
      </c>
      <c r="H143" s="127"/>
      <c r="I143" s="104">
        <f t="shared" ca="1" si="62"/>
        <v>0</v>
      </c>
      <c r="K143" s="123">
        <f ca="1">IF(Input!$B$72&gt;=$E66,K142*(1+Input!$D$47),0)</f>
        <v>0</v>
      </c>
      <c r="L143" s="127"/>
      <c r="M143" s="104">
        <f t="shared" ca="1" si="47"/>
        <v>0</v>
      </c>
      <c r="N143" s="3"/>
      <c r="O143" s="123">
        <f ca="1">IF(Input!$B$72&gt;=$E66,O142*(1+Input!$D$48),0)</f>
        <v>0</v>
      </c>
      <c r="P143" s="127"/>
      <c r="Q143" s="104">
        <f t="shared" ca="1" si="48"/>
        <v>0</v>
      </c>
      <c r="S143" s="123">
        <f ca="1">IF(Input!$B$72&gt;=$E66,S142*(1+Input!$D$49),0)</f>
        <v>0</v>
      </c>
      <c r="T143" s="127"/>
      <c r="U143" s="104">
        <f t="shared" ca="1" si="49"/>
        <v>0</v>
      </c>
      <c r="W143" s="123">
        <f ca="1">IF(Input!$B$72&gt;=$E66,W142*(1+Input!$D$50),0)</f>
        <v>0</v>
      </c>
      <c r="X143" s="127"/>
      <c r="Y143" s="104">
        <f t="shared" ca="1" si="50"/>
        <v>0</v>
      </c>
      <c r="AA143" s="123">
        <f ca="1">IF(Input!$B$72&gt;=$E66,AA142*(1+Input!$D$51),0)</f>
        <v>0</v>
      </c>
      <c r="AB143" s="127"/>
      <c r="AC143" s="104">
        <f t="shared" ca="1" si="51"/>
        <v>0</v>
      </c>
      <c r="AE143" s="123">
        <f ca="1">IF(Input!$B$72&gt;=$E66,AE142*(1+Input!$D$52),0)</f>
        <v>0</v>
      </c>
      <c r="AF143" s="127"/>
      <c r="AG143" s="104">
        <f t="shared" ca="1" si="52"/>
        <v>0</v>
      </c>
      <c r="AI143" s="111">
        <f t="shared" ca="1" si="53"/>
        <v>60</v>
      </c>
      <c r="AJ143" s="112">
        <f t="shared" si="54"/>
        <v>61</v>
      </c>
      <c r="AK143" s="113">
        <f t="shared" ca="1" si="55"/>
        <v>60</v>
      </c>
      <c r="AL143" s="114">
        <f t="shared" ca="1" si="56"/>
        <v>60</v>
      </c>
      <c r="AN143" s="123">
        <f ca="1">IF(Input!$B$72&gt;=$E66,AN142*(1+Input!$D$53),0)</f>
        <v>0</v>
      </c>
      <c r="AO143" s="127"/>
      <c r="AP143" s="104">
        <f t="shared" ca="1" si="57"/>
        <v>0</v>
      </c>
      <c r="AS143" s="110">
        <f t="shared" ca="1" si="63"/>
        <v>0</v>
      </c>
      <c r="AX143" s="111">
        <f t="shared" ca="1" si="58"/>
        <v>60</v>
      </c>
      <c r="AY143" s="112">
        <f t="shared" si="59"/>
        <v>61</v>
      </c>
      <c r="AZ143" s="113">
        <f t="shared" ca="1" si="60"/>
        <v>60</v>
      </c>
      <c r="BA143" s="114">
        <f t="shared" ca="1" si="61"/>
        <v>60</v>
      </c>
    </row>
    <row r="144" spans="2:53" ht="15" customHeight="1">
      <c r="B144" s="111">
        <f ca="1">IF('Income Replacement Calculations'!$CX$8&lt;0,B143+1)</f>
        <v>61</v>
      </c>
      <c r="C144" s="112">
        <f ca="1">IF('Income Replacement Calculations'!$CX$8&lt;0,C143+1)</f>
        <v>62</v>
      </c>
      <c r="D144" s="113">
        <f ca="1">IF('Income Replacement Calculations'!$CX$8&lt;0,D143+1)</f>
        <v>61</v>
      </c>
      <c r="E144" s="114">
        <f ca="1">IF('Income Replacement Calculations'!$CX$8&lt;0,E143+1)</f>
        <v>61</v>
      </c>
      <c r="G144" s="123">
        <f ca="1">IF(Input!$B$72&gt;=$E67,G143*(1+Input!$D$46),0)</f>
        <v>0</v>
      </c>
      <c r="H144" s="127"/>
      <c r="I144" s="104">
        <f t="shared" ca="1" si="62"/>
        <v>0</v>
      </c>
      <c r="K144" s="123">
        <f ca="1">IF(Input!$B$72&gt;=$E67,K143*(1+Input!$D$47),0)</f>
        <v>0</v>
      </c>
      <c r="L144" s="127"/>
      <c r="M144" s="104">
        <f t="shared" ca="1" si="47"/>
        <v>0</v>
      </c>
      <c r="N144" s="3"/>
      <c r="O144" s="123">
        <f ca="1">IF(Input!$B$72&gt;=$E67,O143*(1+Input!$D$48),0)</f>
        <v>0</v>
      </c>
      <c r="P144" s="127"/>
      <c r="Q144" s="104">
        <f t="shared" ca="1" si="48"/>
        <v>0</v>
      </c>
      <c r="S144" s="123">
        <f ca="1">IF(Input!$B$72&gt;=$E67,S143*(1+Input!$D$49),0)</f>
        <v>0</v>
      </c>
      <c r="T144" s="127"/>
      <c r="U144" s="104">
        <f t="shared" ca="1" si="49"/>
        <v>0</v>
      </c>
      <c r="W144" s="123">
        <f ca="1">IF(Input!$B$72&gt;=$E67,W143*(1+Input!$D$50),0)</f>
        <v>0</v>
      </c>
      <c r="X144" s="127"/>
      <c r="Y144" s="104">
        <f t="shared" ca="1" si="50"/>
        <v>0</v>
      </c>
      <c r="AA144" s="123">
        <f ca="1">IF(Input!$B$72&gt;=$E67,AA143*(1+Input!$D$51),0)</f>
        <v>0</v>
      </c>
      <c r="AB144" s="127"/>
      <c r="AC144" s="104">
        <f t="shared" ca="1" si="51"/>
        <v>0</v>
      </c>
      <c r="AE144" s="123">
        <f ca="1">IF(Input!$B$72&gt;=$E67,AE143*(1+Input!$D$52),0)</f>
        <v>0</v>
      </c>
      <c r="AF144" s="127"/>
      <c r="AG144" s="104">
        <f t="shared" ca="1" si="52"/>
        <v>0</v>
      </c>
      <c r="AI144" s="111">
        <f t="shared" ca="1" si="53"/>
        <v>61</v>
      </c>
      <c r="AJ144" s="112">
        <f t="shared" si="54"/>
        <v>62</v>
      </c>
      <c r="AK144" s="113">
        <f t="shared" ca="1" si="55"/>
        <v>61</v>
      </c>
      <c r="AL144" s="114">
        <f t="shared" ca="1" si="56"/>
        <v>61</v>
      </c>
      <c r="AN144" s="123">
        <f ca="1">IF(Input!$B$72&gt;=$E67,AN143*(1+Input!$D$53),0)</f>
        <v>0</v>
      </c>
      <c r="AO144" s="127"/>
      <c r="AP144" s="104">
        <f t="shared" ca="1" si="57"/>
        <v>0</v>
      </c>
      <c r="AS144" s="110">
        <f t="shared" ca="1" si="63"/>
        <v>0</v>
      </c>
      <c r="AX144" s="111">
        <f t="shared" ca="1" si="58"/>
        <v>61</v>
      </c>
      <c r="AY144" s="112">
        <f t="shared" si="59"/>
        <v>62</v>
      </c>
      <c r="AZ144" s="113">
        <f t="shared" ca="1" si="60"/>
        <v>61</v>
      </c>
      <c r="BA144" s="114">
        <f t="shared" ca="1" si="61"/>
        <v>61</v>
      </c>
    </row>
    <row r="145" spans="2:53" ht="15" customHeight="1">
      <c r="B145" s="111">
        <f ca="1">IF('Income Replacement Calculations'!$CX$8&lt;0,B144+1)</f>
        <v>62</v>
      </c>
      <c r="C145" s="112">
        <f ca="1">IF('Income Replacement Calculations'!$CX$8&lt;0,C144+1)</f>
        <v>63</v>
      </c>
      <c r="D145" s="113">
        <f ca="1">IF('Income Replacement Calculations'!$CX$8&lt;0,D144+1)</f>
        <v>62</v>
      </c>
      <c r="E145" s="114">
        <f ca="1">IF('Income Replacement Calculations'!$CX$8&lt;0,E144+1)</f>
        <v>62</v>
      </c>
      <c r="G145" s="123">
        <f ca="1">IF(Input!$B$72&gt;=$E68,G144*(1+Input!$D$46),0)</f>
        <v>0</v>
      </c>
      <c r="H145" s="127"/>
      <c r="I145" s="104">
        <f t="shared" ca="1" si="62"/>
        <v>0</v>
      </c>
      <c r="K145" s="123">
        <f ca="1">IF(Input!$B$72&gt;=$E68,K144*(1+Input!$D$47),0)</f>
        <v>0</v>
      </c>
      <c r="L145" s="127"/>
      <c r="M145" s="104">
        <f t="shared" ca="1" si="47"/>
        <v>0</v>
      </c>
      <c r="N145" s="3"/>
      <c r="O145" s="123">
        <f ca="1">IF(Input!$B$72&gt;=$E68,O144*(1+Input!$D$48),0)</f>
        <v>0</v>
      </c>
      <c r="P145" s="127"/>
      <c r="Q145" s="104">
        <f t="shared" ca="1" si="48"/>
        <v>0</v>
      </c>
      <c r="S145" s="123">
        <f ca="1">IF(Input!$B$72&gt;=$E68,S144*(1+Input!$D$49),0)</f>
        <v>0</v>
      </c>
      <c r="T145" s="127"/>
      <c r="U145" s="104">
        <f t="shared" ca="1" si="49"/>
        <v>0</v>
      </c>
      <c r="W145" s="123">
        <f ca="1">IF(Input!$B$72&gt;=$E68,W144*(1+Input!$D$50),0)</f>
        <v>0</v>
      </c>
      <c r="X145" s="127"/>
      <c r="Y145" s="104">
        <f t="shared" ca="1" si="50"/>
        <v>0</v>
      </c>
      <c r="AA145" s="123">
        <f ca="1">IF(Input!$B$72&gt;=$E68,AA144*(1+Input!$D$51),0)</f>
        <v>0</v>
      </c>
      <c r="AB145" s="127"/>
      <c r="AC145" s="104">
        <f t="shared" ca="1" si="51"/>
        <v>0</v>
      </c>
      <c r="AE145" s="123">
        <f ca="1">IF(Input!$B$72&gt;=$E68,AE144*(1+Input!$D$52),0)</f>
        <v>0</v>
      </c>
      <c r="AF145" s="127"/>
      <c r="AG145" s="104">
        <f t="shared" ca="1" si="52"/>
        <v>0</v>
      </c>
      <c r="AI145" s="111">
        <f t="shared" ca="1" si="53"/>
        <v>62</v>
      </c>
      <c r="AJ145" s="112">
        <f t="shared" si="54"/>
        <v>63</v>
      </c>
      <c r="AK145" s="113">
        <f t="shared" ca="1" si="55"/>
        <v>62</v>
      </c>
      <c r="AL145" s="114">
        <f t="shared" ca="1" si="56"/>
        <v>62</v>
      </c>
      <c r="AN145" s="123">
        <f ca="1">IF(Input!$B$72&gt;=$E68,AN144*(1+Input!$D$53),0)</f>
        <v>0</v>
      </c>
      <c r="AO145" s="127"/>
      <c r="AP145" s="104">
        <f t="shared" ca="1" si="57"/>
        <v>0</v>
      </c>
      <c r="AS145" s="110">
        <f t="shared" ca="1" si="63"/>
        <v>0</v>
      </c>
      <c r="AX145" s="111">
        <f t="shared" ca="1" si="58"/>
        <v>62</v>
      </c>
      <c r="AY145" s="112">
        <f t="shared" si="59"/>
        <v>63</v>
      </c>
      <c r="AZ145" s="113">
        <f t="shared" ca="1" si="60"/>
        <v>62</v>
      </c>
      <c r="BA145" s="114">
        <f t="shared" ca="1" si="61"/>
        <v>62</v>
      </c>
    </row>
    <row r="146" spans="2:53" ht="15" customHeight="1">
      <c r="B146" s="111">
        <f ca="1">IF('Income Replacement Calculations'!$CX$8&lt;0,B145+1)</f>
        <v>63</v>
      </c>
      <c r="C146" s="112">
        <f ca="1">IF('Income Replacement Calculations'!$CX$8&lt;0,C145+1)</f>
        <v>64</v>
      </c>
      <c r="D146" s="113">
        <f ca="1">IF('Income Replacement Calculations'!$CX$8&lt;0,D145+1)</f>
        <v>63</v>
      </c>
      <c r="E146" s="114">
        <f ca="1">IF('Income Replacement Calculations'!$CX$8&lt;0,E145+1)</f>
        <v>63</v>
      </c>
      <c r="G146" s="123">
        <f ca="1">IF(Input!$B$72&gt;=$E69,G145*(1+Input!$D$46),0)</f>
        <v>0</v>
      </c>
      <c r="H146" s="127"/>
      <c r="I146" s="104">
        <f t="shared" ref="I146:I147" ca="1" si="64">IF(ISBLANK(H146),G146,H146)</f>
        <v>0</v>
      </c>
      <c r="K146" s="123">
        <f ca="1">IF(Input!$B$72&gt;=$E69,K145*(1+Input!$D$47),0)</f>
        <v>0</v>
      </c>
      <c r="L146" s="127"/>
      <c r="M146" s="104">
        <f t="shared" ca="1" si="47"/>
        <v>0</v>
      </c>
      <c r="N146" s="3"/>
      <c r="O146" s="123">
        <f ca="1">IF(Input!$B$72&gt;=$E69,O145*(1+Input!$D$48),0)</f>
        <v>0</v>
      </c>
      <c r="P146" s="127"/>
      <c r="Q146" s="104">
        <f t="shared" ca="1" si="48"/>
        <v>0</v>
      </c>
      <c r="S146" s="123">
        <f ca="1">IF(Input!$B$72&gt;=$E69,S145*(1+Input!$D$49),0)</f>
        <v>0</v>
      </c>
      <c r="T146" s="127"/>
      <c r="U146" s="104">
        <f t="shared" ca="1" si="49"/>
        <v>0</v>
      </c>
      <c r="W146" s="123">
        <f ca="1">IF(Input!$B$72&gt;=$E69,W145*(1+Input!$D$50),0)</f>
        <v>0</v>
      </c>
      <c r="X146" s="127"/>
      <c r="Y146" s="104">
        <f t="shared" ca="1" si="50"/>
        <v>0</v>
      </c>
      <c r="AA146" s="123">
        <f ca="1">IF(Input!$B$72&gt;=$E69,AA145*(1+Input!$D$51),0)</f>
        <v>0</v>
      </c>
      <c r="AB146" s="127"/>
      <c r="AC146" s="104">
        <f t="shared" ca="1" si="51"/>
        <v>0</v>
      </c>
      <c r="AE146" s="123">
        <f ca="1">IF(Input!$B$72&gt;=$E69,AE145*(1+Input!$D$52),0)</f>
        <v>0</v>
      </c>
      <c r="AF146" s="127"/>
      <c r="AG146" s="104">
        <f t="shared" ca="1" si="52"/>
        <v>0</v>
      </c>
      <c r="AI146" s="111">
        <f t="shared" ca="1" si="53"/>
        <v>63</v>
      </c>
      <c r="AJ146" s="112">
        <f t="shared" si="54"/>
        <v>64</v>
      </c>
      <c r="AK146" s="113">
        <f t="shared" ca="1" si="55"/>
        <v>63</v>
      </c>
      <c r="AL146" s="114">
        <f t="shared" ca="1" si="56"/>
        <v>63</v>
      </c>
      <c r="AN146" s="123">
        <f ca="1">IF(Input!$B$72&gt;=$E69,AN145*(1+Input!$D$53),0)</f>
        <v>0</v>
      </c>
      <c r="AO146" s="127"/>
      <c r="AP146" s="104">
        <f t="shared" ca="1" si="57"/>
        <v>0</v>
      </c>
      <c r="AS146" s="110">
        <f t="shared" ca="1" si="63"/>
        <v>0</v>
      </c>
      <c r="AX146" s="111">
        <f t="shared" ca="1" si="58"/>
        <v>63</v>
      </c>
      <c r="AY146" s="112">
        <f t="shared" si="59"/>
        <v>64</v>
      </c>
      <c r="AZ146" s="113">
        <f t="shared" ca="1" si="60"/>
        <v>63</v>
      </c>
      <c r="BA146" s="114">
        <f t="shared" ca="1" si="61"/>
        <v>63</v>
      </c>
    </row>
    <row r="147" spans="2:53" ht="15" customHeight="1">
      <c r="B147" s="111">
        <f ca="1">IF('Income Replacement Calculations'!$CX$8&lt;0,B146+1)</f>
        <v>64</v>
      </c>
      <c r="C147" s="112">
        <f ca="1">IF('Income Replacement Calculations'!$CX$8&lt;0,C146+1)</f>
        <v>65</v>
      </c>
      <c r="D147" s="113">
        <f ca="1">IF('Income Replacement Calculations'!$CX$8&lt;0,D146+1)</f>
        <v>64</v>
      </c>
      <c r="E147" s="114">
        <f ca="1">IF('Income Replacement Calculations'!$CX$8&lt;0,E146+1)</f>
        <v>64</v>
      </c>
      <c r="G147" s="123">
        <f ca="1">IF(Input!$B$72&gt;=$E70,G146*(1+Input!$D$46),0)</f>
        <v>0</v>
      </c>
      <c r="H147" s="127"/>
      <c r="I147" s="104">
        <f t="shared" ca="1" si="64"/>
        <v>0</v>
      </c>
      <c r="K147" s="123">
        <f ca="1">IF(Input!$B$72&gt;=$E70,K146*(1+Input!$D$47),0)</f>
        <v>0</v>
      </c>
      <c r="L147" s="127"/>
      <c r="M147" s="104">
        <f t="shared" ca="1" si="47"/>
        <v>0</v>
      </c>
      <c r="N147" s="3"/>
      <c r="O147" s="123">
        <f ca="1">IF(Input!$B$72&gt;=$E70,O146*(1+Input!$D$48),0)</f>
        <v>0</v>
      </c>
      <c r="P147" s="127"/>
      <c r="Q147" s="104">
        <f t="shared" ca="1" si="48"/>
        <v>0</v>
      </c>
      <c r="S147" s="123">
        <f ca="1">IF(Input!$B$72&gt;=$E70,S146*(1+Input!$D$49),0)</f>
        <v>0</v>
      </c>
      <c r="T147" s="127"/>
      <c r="U147" s="104">
        <f t="shared" ca="1" si="49"/>
        <v>0</v>
      </c>
      <c r="W147" s="123">
        <f ca="1">IF(Input!$B$72&gt;=$E70,W146*(1+Input!$D$50),0)</f>
        <v>0</v>
      </c>
      <c r="X147" s="127"/>
      <c r="Y147" s="104">
        <f t="shared" ca="1" si="50"/>
        <v>0</v>
      </c>
      <c r="AA147" s="123">
        <f ca="1">IF(Input!$B$72&gt;=$E70,AA146*(1+Input!$D$51),0)</f>
        <v>0</v>
      </c>
      <c r="AB147" s="127"/>
      <c r="AC147" s="104">
        <f t="shared" ca="1" si="51"/>
        <v>0</v>
      </c>
      <c r="AE147" s="123">
        <f ca="1">IF(Input!$B$72&gt;=$E70,AE146*(1+Input!$D$52),0)</f>
        <v>0</v>
      </c>
      <c r="AF147" s="127"/>
      <c r="AG147" s="104">
        <f t="shared" ca="1" si="52"/>
        <v>0</v>
      </c>
      <c r="AI147" s="111">
        <f t="shared" ca="1" si="53"/>
        <v>64</v>
      </c>
      <c r="AJ147" s="112">
        <f t="shared" si="54"/>
        <v>65</v>
      </c>
      <c r="AK147" s="113">
        <f t="shared" ca="1" si="55"/>
        <v>64</v>
      </c>
      <c r="AL147" s="114">
        <f t="shared" ca="1" si="56"/>
        <v>64</v>
      </c>
      <c r="AN147" s="123">
        <f ca="1">IF(Input!$B$72&gt;=$E70,AN146*(1+Input!$D$53),0)</f>
        <v>0</v>
      </c>
      <c r="AO147" s="127"/>
      <c r="AP147" s="104">
        <f t="shared" ca="1" si="57"/>
        <v>0</v>
      </c>
      <c r="AS147" s="110">
        <f t="shared" ref="AS147:AS157" ca="1" si="65">I147+M147+Q147+U147+Y147+AC147+AG147+AP147</f>
        <v>0</v>
      </c>
      <c r="AX147" s="111">
        <f t="shared" ca="1" si="58"/>
        <v>64</v>
      </c>
      <c r="AY147" s="112">
        <f t="shared" si="59"/>
        <v>65</v>
      </c>
      <c r="AZ147" s="113">
        <f t="shared" ca="1" si="60"/>
        <v>64</v>
      </c>
      <c r="BA147" s="114">
        <f t="shared" ca="1" si="61"/>
        <v>64</v>
      </c>
    </row>
    <row r="148" spans="2:53" ht="15" customHeight="1">
      <c r="B148" s="111">
        <f ca="1">IF('Income Replacement Calculations'!$CX$8&lt;0,B147+1)</f>
        <v>65</v>
      </c>
      <c r="C148" s="112">
        <f ca="1">IF('Income Replacement Calculations'!$CX$8&lt;0,C147+1)</f>
        <v>66</v>
      </c>
      <c r="D148" s="113">
        <f ca="1">IF('Income Replacement Calculations'!$CX$8&lt;0,D147+1)</f>
        <v>65</v>
      </c>
      <c r="E148" s="114">
        <f ca="1">IF('Income Replacement Calculations'!$CX$8&lt;0,E147+1)</f>
        <v>65</v>
      </c>
      <c r="G148" s="123">
        <f ca="1">IF(Input!$B$72&gt;=$E71,G147*(1+Input!$D$46),0)</f>
        <v>0</v>
      </c>
      <c r="H148" s="127"/>
      <c r="I148" s="104">
        <f t="shared" ref="I148:I157" ca="1" si="66">IF(ISBLANK(H148),G148,H148)</f>
        <v>0</v>
      </c>
      <c r="K148" s="123">
        <f ca="1">IF(Input!$B$72&gt;=$E71,K147*(1+Input!$D$47),0)</f>
        <v>0</v>
      </c>
      <c r="L148" s="127"/>
      <c r="M148" s="104">
        <f t="shared" ref="M148:M157" ca="1" si="67">IF(ISBLANK(L148),K148,L148)</f>
        <v>0</v>
      </c>
      <c r="N148" s="3"/>
      <c r="O148" s="123">
        <f ca="1">IF(Input!$B$72&gt;=$E71,O147*(1+Input!$D$48),0)</f>
        <v>0</v>
      </c>
      <c r="P148" s="127"/>
      <c r="Q148" s="104">
        <f t="shared" ref="Q148:Q157" ca="1" si="68">IF(ISBLANK(P148),O148,P148)</f>
        <v>0</v>
      </c>
      <c r="S148" s="123">
        <f ca="1">IF(Input!$B$72&gt;=$E71,S147*(1+Input!$D$49),0)</f>
        <v>0</v>
      </c>
      <c r="T148" s="127"/>
      <c r="U148" s="104">
        <f t="shared" ref="U148:U157" ca="1" si="69">IF(ISBLANK(T148),S148,T148)</f>
        <v>0</v>
      </c>
      <c r="W148" s="123">
        <f ca="1">IF(Input!$B$72&gt;=$E71,W147*(1+Input!$D$50),0)</f>
        <v>0</v>
      </c>
      <c r="X148" s="127"/>
      <c r="Y148" s="104">
        <f t="shared" ref="Y148:Y157" ca="1" si="70">IF(ISBLANK(X148),W148,X148)</f>
        <v>0</v>
      </c>
      <c r="AA148" s="123">
        <f ca="1">IF(Input!$B$72&gt;=$E71,AA147*(1+Input!$D$51),0)</f>
        <v>0</v>
      </c>
      <c r="AB148" s="127"/>
      <c r="AC148" s="104">
        <f t="shared" ref="AC148:AC157" ca="1" si="71">IF(ISBLANK(AB148),AA148,AB148)</f>
        <v>0</v>
      </c>
      <c r="AE148" s="123">
        <f ca="1">IF(Input!$B$72&gt;=$E71,AE147*(1+Input!$D$52),0)</f>
        <v>0</v>
      </c>
      <c r="AF148" s="127"/>
      <c r="AG148" s="104">
        <f t="shared" ref="AG148:AG157" ca="1" si="72">IF(ISBLANK(AF148),AE148,AF148)</f>
        <v>0</v>
      </c>
      <c r="AI148" s="111">
        <f t="shared" ref="AI148:AI157" ca="1" si="73">AI147+1</f>
        <v>65</v>
      </c>
      <c r="AJ148" s="112">
        <f t="shared" ref="AJ148:AJ157" si="74">AJ147+1</f>
        <v>66</v>
      </c>
      <c r="AK148" s="113">
        <f t="shared" ref="AK148:AK157" ca="1" si="75">AK147+1</f>
        <v>65</v>
      </c>
      <c r="AL148" s="114">
        <f t="shared" ref="AL148:AL157" ca="1" si="76">AL147+1</f>
        <v>65</v>
      </c>
      <c r="AN148" s="123">
        <f ca="1">IF(Input!$B$72&gt;=$E71,AN147*(1+Input!$D$53),0)</f>
        <v>0</v>
      </c>
      <c r="AO148" s="127"/>
      <c r="AP148" s="104">
        <f t="shared" ref="AP148:AP157" ca="1" si="77">IF(ISBLANK(AO148),AN148,AO148)</f>
        <v>0</v>
      </c>
      <c r="AS148" s="110">
        <f t="shared" ca="1" si="65"/>
        <v>0</v>
      </c>
      <c r="AX148" s="111">
        <f t="shared" ref="AX148:AX157" ca="1" si="78">AX147+1</f>
        <v>65</v>
      </c>
      <c r="AY148" s="112">
        <f t="shared" ref="AY148:AY157" si="79">AY147+1</f>
        <v>66</v>
      </c>
      <c r="AZ148" s="113">
        <f t="shared" ref="AZ148:AZ157" ca="1" si="80">AZ147+1</f>
        <v>65</v>
      </c>
      <c r="BA148" s="114">
        <f t="shared" ref="BA148:BA157" ca="1" si="81">BA147+1</f>
        <v>65</v>
      </c>
    </row>
    <row r="149" spans="2:53" ht="15" customHeight="1">
      <c r="B149" s="111">
        <f ca="1">IF('Income Replacement Calculations'!$CX$8&lt;0,B148+1)</f>
        <v>66</v>
      </c>
      <c r="C149" s="112">
        <f ca="1">IF('Income Replacement Calculations'!$CX$8&lt;0,C148+1)</f>
        <v>67</v>
      </c>
      <c r="D149" s="113">
        <f ca="1">IF('Income Replacement Calculations'!$CX$8&lt;0,D148+1)</f>
        <v>66</v>
      </c>
      <c r="E149" s="114">
        <f ca="1">IF('Income Replacement Calculations'!$CX$8&lt;0,E148+1)</f>
        <v>66</v>
      </c>
      <c r="G149" s="123">
        <f ca="1">IF(Input!$B$72&gt;=$E72,G148*(1+Input!$D$46),0)</f>
        <v>0</v>
      </c>
      <c r="H149" s="127"/>
      <c r="I149" s="104">
        <f ca="1">IF(ISBLANK(H149),G149,H149)</f>
        <v>0</v>
      </c>
      <c r="K149" s="123">
        <f ca="1">IF(Input!$B$72&gt;=$E72,K148*(1+Input!$D$47),0)</f>
        <v>0</v>
      </c>
      <c r="L149" s="127"/>
      <c r="M149" s="104">
        <f t="shared" ca="1" si="67"/>
        <v>0</v>
      </c>
      <c r="N149" s="3"/>
      <c r="O149" s="123">
        <f ca="1">IF(Input!$B$72&gt;=$E72,O148*(1+Input!$D$48),0)</f>
        <v>0</v>
      </c>
      <c r="P149" s="127"/>
      <c r="Q149" s="104">
        <f t="shared" ca="1" si="68"/>
        <v>0</v>
      </c>
      <c r="S149" s="123">
        <f ca="1">IF(Input!$B$72&gt;=$E72,S148*(1+Input!$D$49),0)</f>
        <v>0</v>
      </c>
      <c r="T149" s="127"/>
      <c r="U149" s="104">
        <f t="shared" ca="1" si="69"/>
        <v>0</v>
      </c>
      <c r="W149" s="123">
        <f ca="1">IF(Input!$B$72&gt;=$E72,W148*(1+Input!$D$50),0)</f>
        <v>0</v>
      </c>
      <c r="X149" s="127"/>
      <c r="Y149" s="104">
        <f t="shared" ca="1" si="70"/>
        <v>0</v>
      </c>
      <c r="AA149" s="123">
        <f ca="1">IF(Input!$B$72&gt;=$E72,AA148*(1+Input!$D$51),0)</f>
        <v>0</v>
      </c>
      <c r="AB149" s="127"/>
      <c r="AC149" s="104">
        <f t="shared" ca="1" si="71"/>
        <v>0</v>
      </c>
      <c r="AE149" s="123">
        <f ca="1">IF(Input!$B$72&gt;=$E72,AE148*(1+Input!$D$52),0)</f>
        <v>0</v>
      </c>
      <c r="AF149" s="127"/>
      <c r="AG149" s="104">
        <f t="shared" ca="1" si="72"/>
        <v>0</v>
      </c>
      <c r="AI149" s="111">
        <f t="shared" ca="1" si="73"/>
        <v>66</v>
      </c>
      <c r="AJ149" s="112">
        <f t="shared" si="74"/>
        <v>67</v>
      </c>
      <c r="AK149" s="113">
        <f t="shared" ca="1" si="75"/>
        <v>66</v>
      </c>
      <c r="AL149" s="114">
        <f t="shared" ca="1" si="76"/>
        <v>66</v>
      </c>
      <c r="AN149" s="123">
        <f ca="1">IF(Input!$B$72&gt;=$E72,AN148*(1+Input!$D$53),0)</f>
        <v>0</v>
      </c>
      <c r="AO149" s="127"/>
      <c r="AP149" s="104">
        <f t="shared" ca="1" si="77"/>
        <v>0</v>
      </c>
      <c r="AS149" s="110">
        <f t="shared" ca="1" si="65"/>
        <v>0</v>
      </c>
      <c r="AX149" s="111">
        <f t="shared" ca="1" si="78"/>
        <v>66</v>
      </c>
      <c r="AY149" s="112">
        <f t="shared" si="79"/>
        <v>67</v>
      </c>
      <c r="AZ149" s="113">
        <f t="shared" ca="1" si="80"/>
        <v>66</v>
      </c>
      <c r="BA149" s="114">
        <f t="shared" ca="1" si="81"/>
        <v>66</v>
      </c>
    </row>
    <row r="150" spans="2:53" ht="15" customHeight="1">
      <c r="B150" s="111">
        <f ca="1">IF('Income Replacement Calculations'!$CX$8&lt;0,B149+1)</f>
        <v>67</v>
      </c>
      <c r="C150" s="112">
        <f ca="1">IF('Income Replacement Calculations'!$CX$8&lt;0,C149+1)</f>
        <v>68</v>
      </c>
      <c r="D150" s="113">
        <f ca="1">IF('Income Replacement Calculations'!$CX$8&lt;0,D149+1)</f>
        <v>67</v>
      </c>
      <c r="E150" s="114">
        <f ca="1">IF('Income Replacement Calculations'!$CX$8&lt;0,E149+1)</f>
        <v>67</v>
      </c>
      <c r="G150" s="123">
        <f ca="1">IF(Input!$B$72&gt;=$E73,G149*(1+Input!$D$46),0)</f>
        <v>0</v>
      </c>
      <c r="H150" s="127"/>
      <c r="I150" s="104">
        <f t="shared" ca="1" si="66"/>
        <v>0</v>
      </c>
      <c r="K150" s="123">
        <f ca="1">IF(Input!$B$72&gt;=$E73,K149*(1+Input!$D$47),0)</f>
        <v>0</v>
      </c>
      <c r="L150" s="127"/>
      <c r="M150" s="104">
        <f t="shared" ca="1" si="67"/>
        <v>0</v>
      </c>
      <c r="N150" s="3"/>
      <c r="O150" s="123">
        <f ca="1">IF(Input!$B$72&gt;=$E73,O149*(1+Input!$D$48),0)</f>
        <v>0</v>
      </c>
      <c r="P150" s="127"/>
      <c r="Q150" s="104">
        <f t="shared" ca="1" si="68"/>
        <v>0</v>
      </c>
      <c r="S150" s="123">
        <f ca="1">IF(Input!$B$72&gt;=$E73,S149*(1+Input!$D$49),0)</f>
        <v>0</v>
      </c>
      <c r="T150" s="127"/>
      <c r="U150" s="104">
        <f t="shared" ca="1" si="69"/>
        <v>0</v>
      </c>
      <c r="W150" s="123">
        <f ca="1">IF(Input!$B$72&gt;=$E73,W149*(1+Input!$D$50),0)</f>
        <v>0</v>
      </c>
      <c r="X150" s="127"/>
      <c r="Y150" s="104">
        <f t="shared" ca="1" si="70"/>
        <v>0</v>
      </c>
      <c r="AA150" s="123">
        <f ca="1">IF(Input!$B$72&gt;=$E73,AA149*(1+Input!$D$51),0)</f>
        <v>0</v>
      </c>
      <c r="AB150" s="127"/>
      <c r="AC150" s="104">
        <f t="shared" ca="1" si="71"/>
        <v>0</v>
      </c>
      <c r="AE150" s="123">
        <f ca="1">IF(Input!$B$72&gt;=$E73,AE149*(1+Input!$D$52),0)</f>
        <v>0</v>
      </c>
      <c r="AF150" s="127"/>
      <c r="AG150" s="104">
        <f t="shared" ca="1" si="72"/>
        <v>0</v>
      </c>
      <c r="AI150" s="111">
        <f t="shared" ca="1" si="73"/>
        <v>67</v>
      </c>
      <c r="AJ150" s="112">
        <f t="shared" si="74"/>
        <v>68</v>
      </c>
      <c r="AK150" s="113">
        <f t="shared" ca="1" si="75"/>
        <v>67</v>
      </c>
      <c r="AL150" s="114">
        <f t="shared" ca="1" si="76"/>
        <v>67</v>
      </c>
      <c r="AN150" s="123">
        <f ca="1">IF(Input!$B$72&gt;=$E73,AN149*(1+Input!$D$53),0)</f>
        <v>0</v>
      </c>
      <c r="AO150" s="127"/>
      <c r="AP150" s="104">
        <f t="shared" ca="1" si="77"/>
        <v>0</v>
      </c>
      <c r="AS150" s="110">
        <f t="shared" ca="1" si="65"/>
        <v>0</v>
      </c>
      <c r="AX150" s="111">
        <f t="shared" ca="1" si="78"/>
        <v>67</v>
      </c>
      <c r="AY150" s="112">
        <f t="shared" si="79"/>
        <v>68</v>
      </c>
      <c r="AZ150" s="113">
        <f t="shared" ca="1" si="80"/>
        <v>67</v>
      </c>
      <c r="BA150" s="114">
        <f t="shared" ca="1" si="81"/>
        <v>67</v>
      </c>
    </row>
    <row r="151" spans="2:53" ht="15" customHeight="1">
      <c r="B151" s="111">
        <f ca="1">IF('Income Replacement Calculations'!$CX$8&lt;0,B150+1)</f>
        <v>68</v>
      </c>
      <c r="C151" s="112">
        <f ca="1">IF('Income Replacement Calculations'!$CX$8&lt;0,C150+1)</f>
        <v>69</v>
      </c>
      <c r="D151" s="113">
        <f ca="1">IF('Income Replacement Calculations'!$CX$8&lt;0,D150+1)</f>
        <v>68</v>
      </c>
      <c r="E151" s="114">
        <f ca="1">IF('Income Replacement Calculations'!$CX$8&lt;0,E150+1)</f>
        <v>68</v>
      </c>
      <c r="G151" s="123">
        <f ca="1">IF(Input!$B$72&gt;=$E74,G150*(1+Input!$D$46),0)</f>
        <v>0</v>
      </c>
      <c r="H151" s="127"/>
      <c r="I151" s="104">
        <f t="shared" ca="1" si="66"/>
        <v>0</v>
      </c>
      <c r="K151" s="123">
        <f ca="1">IF(Input!$B$72&gt;=$E74,K150*(1+Input!$D$47),0)</f>
        <v>0</v>
      </c>
      <c r="L151" s="127"/>
      <c r="M151" s="104">
        <f t="shared" ca="1" si="67"/>
        <v>0</v>
      </c>
      <c r="N151" s="3"/>
      <c r="O151" s="123">
        <f ca="1">IF(Input!$B$72&gt;=$E74,O150*(1+Input!$D$48),0)</f>
        <v>0</v>
      </c>
      <c r="P151" s="127"/>
      <c r="Q151" s="104">
        <f t="shared" ca="1" si="68"/>
        <v>0</v>
      </c>
      <c r="S151" s="123">
        <f ca="1">IF(Input!$B$72&gt;=$E74,S150*(1+Input!$D$49),0)</f>
        <v>0</v>
      </c>
      <c r="T151" s="127"/>
      <c r="U151" s="104">
        <f t="shared" ca="1" si="69"/>
        <v>0</v>
      </c>
      <c r="W151" s="123">
        <f ca="1">IF(Input!$B$72&gt;=$E74,W150*(1+Input!$D$50),0)</f>
        <v>0</v>
      </c>
      <c r="X151" s="127"/>
      <c r="Y151" s="104">
        <f t="shared" ca="1" si="70"/>
        <v>0</v>
      </c>
      <c r="AA151" s="123">
        <f ca="1">IF(Input!$B$72&gt;=$E74,AA150*(1+Input!$D$51),0)</f>
        <v>0</v>
      </c>
      <c r="AB151" s="127"/>
      <c r="AC151" s="104">
        <f t="shared" ca="1" si="71"/>
        <v>0</v>
      </c>
      <c r="AE151" s="123">
        <f ca="1">IF(Input!$B$72&gt;=$E74,AE150*(1+Input!$D$52),0)</f>
        <v>0</v>
      </c>
      <c r="AF151" s="127"/>
      <c r="AG151" s="104">
        <f t="shared" ca="1" si="72"/>
        <v>0</v>
      </c>
      <c r="AI151" s="111">
        <f t="shared" ca="1" si="73"/>
        <v>68</v>
      </c>
      <c r="AJ151" s="112">
        <f t="shared" si="74"/>
        <v>69</v>
      </c>
      <c r="AK151" s="113">
        <f t="shared" ca="1" si="75"/>
        <v>68</v>
      </c>
      <c r="AL151" s="114">
        <f t="shared" ca="1" si="76"/>
        <v>68</v>
      </c>
      <c r="AN151" s="123">
        <f ca="1">IF(Input!$B$72&gt;=$E74,AN150*(1+Input!$D$53),0)</f>
        <v>0</v>
      </c>
      <c r="AO151" s="127"/>
      <c r="AP151" s="104">
        <f t="shared" ca="1" si="77"/>
        <v>0</v>
      </c>
      <c r="AS151" s="110">
        <f t="shared" ca="1" si="65"/>
        <v>0</v>
      </c>
      <c r="AX151" s="111">
        <f t="shared" ca="1" si="78"/>
        <v>68</v>
      </c>
      <c r="AY151" s="112">
        <f t="shared" si="79"/>
        <v>69</v>
      </c>
      <c r="AZ151" s="113">
        <f t="shared" ca="1" si="80"/>
        <v>68</v>
      </c>
      <c r="BA151" s="114">
        <f t="shared" ca="1" si="81"/>
        <v>68</v>
      </c>
    </row>
    <row r="152" spans="2:53" ht="15" customHeight="1">
      <c r="B152" s="111">
        <f ca="1">IF('Income Replacement Calculations'!$CX$8&lt;0,B151+1)</f>
        <v>69</v>
      </c>
      <c r="C152" s="112">
        <f ca="1">IF('Income Replacement Calculations'!$CX$8&lt;0,C151+1)</f>
        <v>70</v>
      </c>
      <c r="D152" s="113">
        <f ca="1">IF('Income Replacement Calculations'!$CX$8&lt;0,D151+1)</f>
        <v>69</v>
      </c>
      <c r="E152" s="114">
        <f ca="1">IF('Income Replacement Calculations'!$CX$8&lt;0,E151+1)</f>
        <v>69</v>
      </c>
      <c r="G152" s="123">
        <f ca="1">IF(Input!$B$72&gt;=$E75,G151*(1+Input!$D$46),0)</f>
        <v>0</v>
      </c>
      <c r="H152" s="127"/>
      <c r="I152" s="104">
        <f t="shared" ca="1" si="66"/>
        <v>0</v>
      </c>
      <c r="K152" s="123">
        <f ca="1">IF(Input!$B$72&gt;=$E75,K151*(1+Input!$D$47),0)</f>
        <v>0</v>
      </c>
      <c r="L152" s="127"/>
      <c r="M152" s="104">
        <f t="shared" ca="1" si="67"/>
        <v>0</v>
      </c>
      <c r="N152" s="3"/>
      <c r="O152" s="123">
        <f ca="1">IF(Input!$B$72&gt;=$E75,O151*(1+Input!$D$48),0)</f>
        <v>0</v>
      </c>
      <c r="P152" s="127"/>
      <c r="Q152" s="104">
        <f t="shared" ca="1" si="68"/>
        <v>0</v>
      </c>
      <c r="S152" s="123">
        <f ca="1">IF(Input!$B$72&gt;=$E75,S151*(1+Input!$D$49),0)</f>
        <v>0</v>
      </c>
      <c r="T152" s="127"/>
      <c r="U152" s="104">
        <f t="shared" ca="1" si="69"/>
        <v>0</v>
      </c>
      <c r="W152" s="123">
        <f ca="1">IF(Input!$B$72&gt;=$E75,W151*(1+Input!$D$50),0)</f>
        <v>0</v>
      </c>
      <c r="X152" s="127"/>
      <c r="Y152" s="104">
        <f t="shared" ca="1" si="70"/>
        <v>0</v>
      </c>
      <c r="AA152" s="123">
        <f ca="1">IF(Input!$B$72&gt;=$E75,AA151*(1+Input!$D$51),0)</f>
        <v>0</v>
      </c>
      <c r="AB152" s="127"/>
      <c r="AC152" s="104">
        <f t="shared" ca="1" si="71"/>
        <v>0</v>
      </c>
      <c r="AE152" s="123">
        <f ca="1">IF(Input!$B$72&gt;=$E75,AE151*(1+Input!$D$52),0)</f>
        <v>0</v>
      </c>
      <c r="AF152" s="127"/>
      <c r="AG152" s="104">
        <f t="shared" ca="1" si="72"/>
        <v>0</v>
      </c>
      <c r="AI152" s="111">
        <f t="shared" ca="1" si="73"/>
        <v>69</v>
      </c>
      <c r="AJ152" s="112">
        <f t="shared" si="74"/>
        <v>70</v>
      </c>
      <c r="AK152" s="113">
        <f t="shared" ca="1" si="75"/>
        <v>69</v>
      </c>
      <c r="AL152" s="114">
        <f t="shared" ca="1" si="76"/>
        <v>69</v>
      </c>
      <c r="AN152" s="123">
        <f ca="1">IF(Input!$B$72&gt;=$E75,AN151*(1+Input!$D$53),0)</f>
        <v>0</v>
      </c>
      <c r="AO152" s="127"/>
      <c r="AP152" s="104">
        <f t="shared" ca="1" si="77"/>
        <v>0</v>
      </c>
      <c r="AS152" s="110">
        <f t="shared" ca="1" si="65"/>
        <v>0</v>
      </c>
      <c r="AX152" s="111">
        <f t="shared" ca="1" si="78"/>
        <v>69</v>
      </c>
      <c r="AY152" s="112">
        <f t="shared" si="79"/>
        <v>70</v>
      </c>
      <c r="AZ152" s="113">
        <f t="shared" ca="1" si="80"/>
        <v>69</v>
      </c>
      <c r="BA152" s="114">
        <f t="shared" ca="1" si="81"/>
        <v>69</v>
      </c>
    </row>
    <row r="153" spans="2:53" ht="15" customHeight="1">
      <c r="B153" s="111">
        <f ca="1">IF('Income Replacement Calculations'!$CX$8&lt;0,B152+1)</f>
        <v>70</v>
      </c>
      <c r="C153" s="112">
        <f ca="1">IF('Income Replacement Calculations'!$CX$8&lt;0,C152+1)</f>
        <v>71</v>
      </c>
      <c r="D153" s="113">
        <f ca="1">IF('Income Replacement Calculations'!$CX$8&lt;0,D152+1)</f>
        <v>70</v>
      </c>
      <c r="E153" s="114">
        <f ca="1">IF('Income Replacement Calculations'!$CX$8&lt;0,E152+1)</f>
        <v>70</v>
      </c>
      <c r="G153" s="123">
        <f ca="1">IF(Input!$B$72&gt;=$E76,G152*(1+Input!$D$46),0)</f>
        <v>0</v>
      </c>
      <c r="H153" s="127"/>
      <c r="I153" s="104">
        <f t="shared" ca="1" si="66"/>
        <v>0</v>
      </c>
      <c r="K153" s="123">
        <f ca="1">IF(Input!$B$72&gt;=$E76,K152*(1+Input!$D$47),0)</f>
        <v>0</v>
      </c>
      <c r="L153" s="127"/>
      <c r="M153" s="104">
        <f t="shared" ca="1" si="67"/>
        <v>0</v>
      </c>
      <c r="N153" s="3"/>
      <c r="O153" s="123">
        <f ca="1">IF(Input!$B$72&gt;=$E76,O152*(1+Input!$D$48),0)</f>
        <v>0</v>
      </c>
      <c r="P153" s="127"/>
      <c r="Q153" s="104">
        <f t="shared" ca="1" si="68"/>
        <v>0</v>
      </c>
      <c r="S153" s="123">
        <f ca="1">IF(Input!$B$72&gt;=$E76,S152*(1+Input!$D$49),0)</f>
        <v>0</v>
      </c>
      <c r="T153" s="127"/>
      <c r="U153" s="104">
        <f t="shared" ca="1" si="69"/>
        <v>0</v>
      </c>
      <c r="W153" s="123">
        <f ca="1">IF(Input!$B$72&gt;=$E76,W152*(1+Input!$D$50),0)</f>
        <v>0</v>
      </c>
      <c r="X153" s="127"/>
      <c r="Y153" s="104">
        <f t="shared" ca="1" si="70"/>
        <v>0</v>
      </c>
      <c r="AA153" s="123">
        <f ca="1">IF(Input!$B$72&gt;=$E76,AA152*(1+Input!$D$51),0)</f>
        <v>0</v>
      </c>
      <c r="AB153" s="127"/>
      <c r="AC153" s="104">
        <f t="shared" ca="1" si="71"/>
        <v>0</v>
      </c>
      <c r="AE153" s="123">
        <f ca="1">IF(Input!$B$72&gt;=$E76,AE152*(1+Input!$D$52),0)</f>
        <v>0</v>
      </c>
      <c r="AF153" s="127"/>
      <c r="AG153" s="104">
        <f t="shared" ca="1" si="72"/>
        <v>0</v>
      </c>
      <c r="AI153" s="111">
        <f t="shared" ca="1" si="73"/>
        <v>70</v>
      </c>
      <c r="AJ153" s="112">
        <f t="shared" si="74"/>
        <v>71</v>
      </c>
      <c r="AK153" s="113">
        <f t="shared" ca="1" si="75"/>
        <v>70</v>
      </c>
      <c r="AL153" s="114">
        <f t="shared" ca="1" si="76"/>
        <v>70</v>
      </c>
      <c r="AN153" s="123">
        <f ca="1">IF(Input!$B$72&gt;=$E76,AN152*(1+Input!$D$53),0)</f>
        <v>0</v>
      </c>
      <c r="AO153" s="127"/>
      <c r="AP153" s="104">
        <f t="shared" ca="1" si="77"/>
        <v>0</v>
      </c>
      <c r="AS153" s="110">
        <f t="shared" ca="1" si="65"/>
        <v>0</v>
      </c>
      <c r="AX153" s="111">
        <f t="shared" ca="1" si="78"/>
        <v>70</v>
      </c>
      <c r="AY153" s="112">
        <f t="shared" si="79"/>
        <v>71</v>
      </c>
      <c r="AZ153" s="113">
        <f t="shared" ca="1" si="80"/>
        <v>70</v>
      </c>
      <c r="BA153" s="114">
        <f t="shared" ca="1" si="81"/>
        <v>70</v>
      </c>
    </row>
    <row r="154" spans="2:53" ht="15" customHeight="1">
      <c r="B154" s="111">
        <f ca="1">IF('Income Replacement Calculations'!$CX$8&lt;0,B153+1)</f>
        <v>71</v>
      </c>
      <c r="C154" s="112">
        <f ca="1">IF('Income Replacement Calculations'!$CX$8&lt;0,C153+1)</f>
        <v>72</v>
      </c>
      <c r="D154" s="113">
        <f ca="1">IF('Income Replacement Calculations'!$CX$8&lt;0,D153+1)</f>
        <v>71</v>
      </c>
      <c r="E154" s="114">
        <f ca="1">IF('Income Replacement Calculations'!$CX$8&lt;0,E153+1)</f>
        <v>71</v>
      </c>
      <c r="G154" s="123">
        <f ca="1">IF(Input!$B$72&gt;=$E77,G153*(1+Input!$D$46),0)</f>
        <v>0</v>
      </c>
      <c r="H154" s="127"/>
      <c r="I154" s="104">
        <f t="shared" ca="1" si="66"/>
        <v>0</v>
      </c>
      <c r="K154" s="123">
        <f ca="1">IF(Input!$B$72&gt;=$E77,K153*(1+Input!$D$47),0)</f>
        <v>0</v>
      </c>
      <c r="L154" s="127"/>
      <c r="M154" s="104">
        <f t="shared" ca="1" si="67"/>
        <v>0</v>
      </c>
      <c r="N154" s="3"/>
      <c r="O154" s="123">
        <f ca="1">IF(Input!$B$72&gt;=$E77,O153*(1+Input!$D$48),0)</f>
        <v>0</v>
      </c>
      <c r="P154" s="127"/>
      <c r="Q154" s="104">
        <f t="shared" ca="1" si="68"/>
        <v>0</v>
      </c>
      <c r="S154" s="123">
        <f ca="1">IF(Input!$B$72&gt;=$E77,S153*(1+Input!$D$49),0)</f>
        <v>0</v>
      </c>
      <c r="T154" s="127"/>
      <c r="U154" s="104">
        <f t="shared" ca="1" si="69"/>
        <v>0</v>
      </c>
      <c r="W154" s="123">
        <f ca="1">IF(Input!$B$72&gt;=$E77,W153*(1+Input!$D$50),0)</f>
        <v>0</v>
      </c>
      <c r="X154" s="127"/>
      <c r="Y154" s="104">
        <f t="shared" ca="1" si="70"/>
        <v>0</v>
      </c>
      <c r="AA154" s="123">
        <f ca="1">IF(Input!$B$72&gt;=$E77,AA153*(1+Input!$D$51),0)</f>
        <v>0</v>
      </c>
      <c r="AB154" s="127"/>
      <c r="AC154" s="104">
        <f t="shared" ca="1" si="71"/>
        <v>0</v>
      </c>
      <c r="AE154" s="123">
        <f ca="1">IF(Input!$B$72&gt;=$E77,AE153*(1+Input!$D$52),0)</f>
        <v>0</v>
      </c>
      <c r="AF154" s="127"/>
      <c r="AG154" s="104">
        <f t="shared" ca="1" si="72"/>
        <v>0</v>
      </c>
      <c r="AI154" s="111">
        <f t="shared" ca="1" si="73"/>
        <v>71</v>
      </c>
      <c r="AJ154" s="112">
        <f t="shared" si="74"/>
        <v>72</v>
      </c>
      <c r="AK154" s="113">
        <f t="shared" ca="1" si="75"/>
        <v>71</v>
      </c>
      <c r="AL154" s="114">
        <f t="shared" ca="1" si="76"/>
        <v>71</v>
      </c>
      <c r="AN154" s="123">
        <f ca="1">IF(Input!$B$72&gt;=$E77,AN153*(1+Input!$D$53),0)</f>
        <v>0</v>
      </c>
      <c r="AO154" s="127"/>
      <c r="AP154" s="104">
        <f t="shared" ca="1" si="77"/>
        <v>0</v>
      </c>
      <c r="AS154" s="110">
        <f t="shared" ca="1" si="65"/>
        <v>0</v>
      </c>
      <c r="AX154" s="111">
        <f t="shared" ca="1" si="78"/>
        <v>71</v>
      </c>
      <c r="AY154" s="112">
        <f t="shared" si="79"/>
        <v>72</v>
      </c>
      <c r="AZ154" s="113">
        <f t="shared" ca="1" si="80"/>
        <v>71</v>
      </c>
      <c r="BA154" s="114">
        <f t="shared" ca="1" si="81"/>
        <v>71</v>
      </c>
    </row>
    <row r="155" spans="2:53" ht="15" customHeight="1">
      <c r="B155" s="111">
        <f ca="1">IF('Income Replacement Calculations'!$CX$8&lt;0,B154+1)</f>
        <v>72</v>
      </c>
      <c r="C155" s="112">
        <f ca="1">IF('Income Replacement Calculations'!$CX$8&lt;0,C154+1)</f>
        <v>73</v>
      </c>
      <c r="D155" s="113">
        <f ca="1">IF('Income Replacement Calculations'!$CX$8&lt;0,D154+1)</f>
        <v>72</v>
      </c>
      <c r="E155" s="114">
        <f ca="1">IF('Income Replacement Calculations'!$CX$8&lt;0,E154+1)</f>
        <v>72</v>
      </c>
      <c r="G155" s="123">
        <f ca="1">IF(Input!$B$72&gt;=$E78,G154*(1+Input!$D$46),0)</f>
        <v>0</v>
      </c>
      <c r="H155" s="127"/>
      <c r="I155" s="104">
        <f t="shared" ca="1" si="66"/>
        <v>0</v>
      </c>
      <c r="K155" s="123">
        <f ca="1">IF(Input!$B$72&gt;=$E78,K154*(1+Input!$D$47),0)</f>
        <v>0</v>
      </c>
      <c r="L155" s="127"/>
      <c r="M155" s="104">
        <f t="shared" ca="1" si="67"/>
        <v>0</v>
      </c>
      <c r="N155" s="3"/>
      <c r="O155" s="123">
        <f ca="1">IF(Input!$B$72&gt;=$E78,O154*(1+Input!$D$48),0)</f>
        <v>0</v>
      </c>
      <c r="P155" s="127"/>
      <c r="Q155" s="104">
        <f t="shared" ca="1" si="68"/>
        <v>0</v>
      </c>
      <c r="S155" s="123">
        <f ca="1">IF(Input!$B$72&gt;=$E78,S154*(1+Input!$D$49),0)</f>
        <v>0</v>
      </c>
      <c r="T155" s="127"/>
      <c r="U155" s="104">
        <f t="shared" ca="1" si="69"/>
        <v>0</v>
      </c>
      <c r="W155" s="123">
        <f ca="1">IF(Input!$B$72&gt;=$E78,W154*(1+Input!$D$50),0)</f>
        <v>0</v>
      </c>
      <c r="X155" s="127"/>
      <c r="Y155" s="104">
        <f t="shared" ca="1" si="70"/>
        <v>0</v>
      </c>
      <c r="AA155" s="123">
        <f ca="1">IF(Input!$B$72&gt;=$E78,AA154*(1+Input!$D$51),0)</f>
        <v>0</v>
      </c>
      <c r="AB155" s="127"/>
      <c r="AC155" s="104">
        <f t="shared" ca="1" si="71"/>
        <v>0</v>
      </c>
      <c r="AE155" s="123">
        <f ca="1">IF(Input!$B$72&gt;=$E78,AE154*(1+Input!$D$52),0)</f>
        <v>0</v>
      </c>
      <c r="AF155" s="127"/>
      <c r="AG155" s="104">
        <f t="shared" ca="1" si="72"/>
        <v>0</v>
      </c>
      <c r="AI155" s="111">
        <f t="shared" ca="1" si="73"/>
        <v>72</v>
      </c>
      <c r="AJ155" s="112">
        <f t="shared" si="74"/>
        <v>73</v>
      </c>
      <c r="AK155" s="113">
        <f t="shared" ca="1" si="75"/>
        <v>72</v>
      </c>
      <c r="AL155" s="114">
        <f t="shared" ca="1" si="76"/>
        <v>72</v>
      </c>
      <c r="AN155" s="123">
        <f ca="1">IF(Input!$B$72&gt;=$E78,AN154*(1+Input!$D$53),0)</f>
        <v>0</v>
      </c>
      <c r="AO155" s="127"/>
      <c r="AP155" s="104">
        <f t="shared" ca="1" si="77"/>
        <v>0</v>
      </c>
      <c r="AS155" s="110">
        <f t="shared" ca="1" si="65"/>
        <v>0</v>
      </c>
      <c r="AX155" s="111">
        <f t="shared" ca="1" si="78"/>
        <v>72</v>
      </c>
      <c r="AY155" s="112">
        <f t="shared" si="79"/>
        <v>73</v>
      </c>
      <c r="AZ155" s="113">
        <f t="shared" ca="1" si="80"/>
        <v>72</v>
      </c>
      <c r="BA155" s="114">
        <f t="shared" ca="1" si="81"/>
        <v>72</v>
      </c>
    </row>
    <row r="156" spans="2:53" ht="15" customHeight="1">
      <c r="B156" s="111">
        <f ca="1">IF('Income Replacement Calculations'!$CX$8&lt;0,B155+1)</f>
        <v>73</v>
      </c>
      <c r="C156" s="112">
        <f ca="1">IF('Income Replacement Calculations'!$CX$8&lt;0,C155+1)</f>
        <v>74</v>
      </c>
      <c r="D156" s="113">
        <f ca="1">IF('Income Replacement Calculations'!$CX$8&lt;0,D155+1)</f>
        <v>73</v>
      </c>
      <c r="E156" s="114">
        <f ca="1">IF('Income Replacement Calculations'!$CX$8&lt;0,E155+1)</f>
        <v>73</v>
      </c>
      <c r="G156" s="123">
        <f ca="1">IF(Input!$B$72&gt;=$E79,G155*(1+Input!$D$46),0)</f>
        <v>0</v>
      </c>
      <c r="H156" s="127"/>
      <c r="I156" s="104">
        <f t="shared" ca="1" si="66"/>
        <v>0</v>
      </c>
      <c r="K156" s="123">
        <f ca="1">IF(Input!$B$72&gt;=$E79,K155*(1+Input!$D$47),0)</f>
        <v>0</v>
      </c>
      <c r="L156" s="127"/>
      <c r="M156" s="104">
        <f t="shared" ca="1" si="67"/>
        <v>0</v>
      </c>
      <c r="N156" s="3"/>
      <c r="O156" s="123">
        <f ca="1">IF(Input!$B$72&gt;=$E79,O155*(1+Input!$D$48),0)</f>
        <v>0</v>
      </c>
      <c r="P156" s="127"/>
      <c r="Q156" s="104">
        <f t="shared" ca="1" si="68"/>
        <v>0</v>
      </c>
      <c r="S156" s="123">
        <f ca="1">IF(Input!$B$72&gt;=$E79,S155*(1+Input!$D$49),0)</f>
        <v>0</v>
      </c>
      <c r="T156" s="127"/>
      <c r="U156" s="104">
        <f t="shared" ca="1" si="69"/>
        <v>0</v>
      </c>
      <c r="W156" s="123">
        <f ca="1">IF(Input!$B$72&gt;=$E79,W155*(1+Input!$D$50),0)</f>
        <v>0</v>
      </c>
      <c r="X156" s="127"/>
      <c r="Y156" s="104">
        <f t="shared" ca="1" si="70"/>
        <v>0</v>
      </c>
      <c r="AA156" s="123">
        <f ca="1">IF(Input!$B$72&gt;=$E79,AA155*(1+Input!$D$51),0)</f>
        <v>0</v>
      </c>
      <c r="AB156" s="127"/>
      <c r="AC156" s="104">
        <f t="shared" ca="1" si="71"/>
        <v>0</v>
      </c>
      <c r="AE156" s="123">
        <f ca="1">IF(Input!$B$72&gt;=$E79,AE155*(1+Input!$D$52),0)</f>
        <v>0</v>
      </c>
      <c r="AF156" s="127"/>
      <c r="AG156" s="104">
        <f t="shared" ca="1" si="72"/>
        <v>0</v>
      </c>
      <c r="AI156" s="111">
        <f t="shared" ca="1" si="73"/>
        <v>73</v>
      </c>
      <c r="AJ156" s="112">
        <f t="shared" si="74"/>
        <v>74</v>
      </c>
      <c r="AK156" s="113">
        <f t="shared" ca="1" si="75"/>
        <v>73</v>
      </c>
      <c r="AL156" s="114">
        <f t="shared" ca="1" si="76"/>
        <v>73</v>
      </c>
      <c r="AN156" s="123">
        <f ca="1">IF(Input!$B$72&gt;=$E79,AN155*(1+Input!$D$53),0)</f>
        <v>0</v>
      </c>
      <c r="AO156" s="127"/>
      <c r="AP156" s="104">
        <f t="shared" ca="1" si="77"/>
        <v>0</v>
      </c>
      <c r="AS156" s="110">
        <f t="shared" ca="1" si="65"/>
        <v>0</v>
      </c>
      <c r="AX156" s="111">
        <f t="shared" ca="1" si="78"/>
        <v>73</v>
      </c>
      <c r="AY156" s="112">
        <f t="shared" si="79"/>
        <v>74</v>
      </c>
      <c r="AZ156" s="113">
        <f t="shared" ca="1" si="80"/>
        <v>73</v>
      </c>
      <c r="BA156" s="114">
        <f t="shared" ca="1" si="81"/>
        <v>73</v>
      </c>
    </row>
    <row r="157" spans="2:53" ht="15" customHeight="1" thickBot="1">
      <c r="B157" s="111">
        <f ca="1">IF('Income Replacement Calculations'!$CX$8&lt;0,B156+1)</f>
        <v>74</v>
      </c>
      <c r="C157" s="112">
        <f ca="1">IF('Income Replacement Calculations'!$CX$8&lt;0,C156+1)</f>
        <v>75</v>
      </c>
      <c r="D157" s="113">
        <f ca="1">IF('Income Replacement Calculations'!$CX$8&lt;0,D156+1)</f>
        <v>74</v>
      </c>
      <c r="E157" s="114">
        <f ca="1">IF('Income Replacement Calculations'!$CX$8&lt;0,E156+1)</f>
        <v>74</v>
      </c>
      <c r="G157" s="123">
        <f ca="1">IF(Input!$B$72&gt;=$E80,G156*(1+Input!$D$46),0)</f>
        <v>0</v>
      </c>
      <c r="H157" s="127"/>
      <c r="I157" s="104">
        <f t="shared" ca="1" si="66"/>
        <v>0</v>
      </c>
      <c r="K157" s="123">
        <f ca="1">IF(Input!$B$72&gt;=$E80,K156*(1+Input!$D$47),0)</f>
        <v>0</v>
      </c>
      <c r="L157" s="127"/>
      <c r="M157" s="104">
        <f t="shared" ca="1" si="67"/>
        <v>0</v>
      </c>
      <c r="N157" s="3"/>
      <c r="O157" s="123">
        <f ca="1">IF(Input!$B$72&gt;=$E80,O156*(1+Input!$D$48),0)</f>
        <v>0</v>
      </c>
      <c r="P157" s="127"/>
      <c r="Q157" s="104">
        <f t="shared" ca="1" si="68"/>
        <v>0</v>
      </c>
      <c r="S157" s="123">
        <f ca="1">IF(Input!$B$72&gt;=$E80,S156*(1+Input!$D$49),0)</f>
        <v>0</v>
      </c>
      <c r="T157" s="127"/>
      <c r="U157" s="104">
        <f t="shared" ca="1" si="69"/>
        <v>0</v>
      </c>
      <c r="W157" s="123">
        <f ca="1">IF(Input!$B$72&gt;=$E80,W156*(1+Input!$D$50),0)</f>
        <v>0</v>
      </c>
      <c r="X157" s="124"/>
      <c r="Y157" s="104">
        <f t="shared" ca="1" si="70"/>
        <v>0</v>
      </c>
      <c r="AA157" s="123">
        <f ca="1">IF(Input!$B$72&gt;=$E80,AA156*(1+Input!$D$51),0)</f>
        <v>0</v>
      </c>
      <c r="AB157" s="127"/>
      <c r="AC157" s="104">
        <f t="shared" ca="1" si="71"/>
        <v>0</v>
      </c>
      <c r="AE157" s="123">
        <f ca="1">IF(Input!$B$72&gt;=$E80,AE156*(1+Input!$D$52),0)</f>
        <v>0</v>
      </c>
      <c r="AF157" s="127"/>
      <c r="AG157" s="104">
        <f t="shared" ca="1" si="72"/>
        <v>0</v>
      </c>
      <c r="AI157" s="111">
        <f t="shared" ca="1" si="73"/>
        <v>74</v>
      </c>
      <c r="AJ157" s="118">
        <f t="shared" si="74"/>
        <v>75</v>
      </c>
      <c r="AK157" s="119">
        <f t="shared" ca="1" si="75"/>
        <v>74</v>
      </c>
      <c r="AL157" s="120">
        <f t="shared" ca="1" si="76"/>
        <v>74</v>
      </c>
      <c r="AN157" s="123">
        <f ca="1">IF(Input!$B$72&gt;=$E80,AN156*(1+Input!$D$53),0)</f>
        <v>0</v>
      </c>
      <c r="AO157" s="127"/>
      <c r="AP157" s="104">
        <f t="shared" ca="1" si="77"/>
        <v>0</v>
      </c>
      <c r="AS157" s="110">
        <f t="shared" ca="1" si="65"/>
        <v>0</v>
      </c>
      <c r="AX157" s="111">
        <f t="shared" ca="1" si="78"/>
        <v>74</v>
      </c>
      <c r="AY157" s="112">
        <f t="shared" si="79"/>
        <v>75</v>
      </c>
      <c r="AZ157" s="113">
        <f t="shared" ca="1" si="80"/>
        <v>74</v>
      </c>
      <c r="BA157" s="114">
        <f t="shared" ca="1" si="81"/>
        <v>74</v>
      </c>
    </row>
    <row r="158" spans="2:53">
      <c r="B158" s="2"/>
      <c r="C158" s="2"/>
      <c r="D158" s="2"/>
      <c r="E158" s="2"/>
      <c r="G158" s="2"/>
      <c r="H158" s="2"/>
      <c r="I158" s="2"/>
      <c r="K158" s="2"/>
      <c r="L158" s="2"/>
      <c r="M158" s="2"/>
      <c r="N158" s="3"/>
      <c r="O158" s="2"/>
      <c r="P158" s="2"/>
      <c r="Q158" s="2"/>
      <c r="S158" s="2"/>
      <c r="T158" s="2"/>
      <c r="U158" s="2"/>
      <c r="W158" s="2"/>
      <c r="X158" s="2"/>
      <c r="Y158" s="2"/>
      <c r="AA158" s="2"/>
      <c r="AB158" s="2"/>
      <c r="AC158" s="2"/>
      <c r="AE158" s="2"/>
      <c r="AF158" s="2"/>
      <c r="AG158" s="2"/>
      <c r="AI158" s="2"/>
      <c r="AN158" s="2"/>
      <c r="AO158" s="2"/>
      <c r="AP158" s="2"/>
      <c r="AS158" s="2"/>
      <c r="AX158" s="2"/>
      <c r="AY158" s="2"/>
      <c r="AZ158" s="2"/>
      <c r="BA158" s="2"/>
    </row>
    <row r="159" spans="2:53" ht="16">
      <c r="B159" s="40" t="s">
        <v>184</v>
      </c>
    </row>
  </sheetData>
  <phoneticPr fontId="0" type="noConversion"/>
  <conditionalFormatting sqref="H6:H80 L83:L157 L6:L80 P6:P80 P83:P157 T83:T157 T6:T80 X6:X80 X83:X157 AB83:AB157 AB6:AB80 AF6:AF80 AF83:AF157 AO83:AO157 AP6:AP80 AU6:AU80 AZ6:AZ80 BE6:BE80 BJ6:BJ80 BO6:BO80 H83:H157">
    <cfRule type="notContainsBlanks" dxfId="1" priority="2">
      <formula>LEN(TRIM(H6))&gt;0</formula>
    </cfRule>
  </conditionalFormatting>
  <dataValidations count="2">
    <dataValidation type="whole" operator="greaterThanOrEqual" allowBlank="1" showInputMessage="1" showErrorMessage="1" sqref="H6:H80 BO83:BO157 L83:L157 L6:L80 P6:P80 P83:P157 T83:T157 T6:T80 X6:X80 X83:X157 AB83:AB157 AB6:AB80 AF6:AF80 AF83:AF157 AP6:AP80 BO6:BO80 AU6:AU80 AU83:AU157 AZ6:AZ80 AZ83:AZ157 BE6:BE80 BE83:BE157 BJ6:BJ80 BJ83:BJ157 AP83:AP157" xr:uid="{00000000-0002-0000-0400-000000000000}">
      <formula1>0</formula1>
    </dataValidation>
    <dataValidation type="decimal" operator="greaterThanOrEqual" allowBlank="1" showInputMessage="1" showErrorMessage="1" sqref="H83:H157" xr:uid="{00000000-0002-0000-0400-000001000000}">
      <formula1>0</formula1>
    </dataValidation>
  </dataValidations>
  <pageMargins left="0.75" right="0.75" top="1" bottom="1" header="0.5" footer="0.5"/>
  <pageSetup orientation="portrait" horizontalDpi="4294967293" r:id="rId1"/>
  <headerFooter alignWithMargins="0">
    <oddFooter>&amp;R&amp;"Symbol,Regular"ã&amp;"Times New Roman,Regular" Copyright 1997 - 2016 Toolsformoney.com,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DO82"/>
  <sheetViews>
    <sheetView showGridLines="0" topLeftCell="A59" zoomScaleNormal="100" workbookViewId="0">
      <selection activeCell="B83" sqref="B83"/>
    </sheetView>
  </sheetViews>
  <sheetFormatPr baseColWidth="10" defaultColWidth="9.3984375" defaultRowHeight="14"/>
  <cols>
    <col min="1" max="1" width="2.796875" style="132" customWidth="1"/>
    <col min="2" max="3" width="7.796875" style="132" customWidth="1"/>
    <col min="4" max="5" width="20.796875" style="132" customWidth="1"/>
    <col min="6" max="6" width="5.796875" style="134" customWidth="1"/>
    <col min="7" max="7" width="20.796875" style="132" customWidth="1"/>
    <col min="8" max="9" width="10.796875" style="132" hidden="1" customWidth="1"/>
    <col min="10" max="10" width="20.796875" style="132" customWidth="1"/>
    <col min="11" max="12" width="10.796875" style="132" hidden="1" customWidth="1"/>
    <col min="13" max="13" width="20.796875" style="132" customWidth="1"/>
    <col min="14" max="15" width="10.796875" style="132" hidden="1" customWidth="1"/>
    <col min="16" max="16" width="20.796875" style="132" customWidth="1"/>
    <col min="17" max="18" width="10.796875" style="132" hidden="1" customWidth="1"/>
    <col min="19" max="19" width="20.796875" style="132" customWidth="1"/>
    <col min="20" max="21" width="10.796875" style="132" hidden="1" customWidth="1"/>
    <col min="22" max="22" width="20.796875" style="132" hidden="1" customWidth="1"/>
    <col min="23" max="25" width="10.796875" style="132" hidden="1" customWidth="1"/>
    <col min="26" max="26" width="9.3984375" style="132"/>
    <col min="27" max="33" width="20.796875" style="132" customWidth="1"/>
    <col min="34" max="34" width="10.796875" style="134" customWidth="1"/>
    <col min="35" max="36" width="7.796875" style="132" customWidth="1"/>
    <col min="37" max="38" width="20.796875" style="132" customWidth="1"/>
    <col min="39" max="39" width="10.796875" style="134" customWidth="1"/>
    <col min="40" max="41" width="10.796875" style="134" hidden="1" customWidth="1"/>
    <col min="42" max="44" width="20.796875" style="132" customWidth="1"/>
    <col min="45" max="46" width="20.796875" style="134" hidden="1" customWidth="1"/>
    <col min="47" max="49" width="20.796875" style="132" customWidth="1"/>
    <col min="50" max="51" width="20.796875" style="134" hidden="1" customWidth="1"/>
    <col min="52" max="54" width="20.796875" style="132" customWidth="1"/>
    <col min="55" max="56" width="20.796875" style="134" hidden="1" customWidth="1"/>
    <col min="57" max="59" width="20.796875" style="132" customWidth="1"/>
    <col min="60" max="61" width="20.796875" style="134" hidden="1" customWidth="1"/>
    <col min="62" max="64" width="20.796875" style="132" customWidth="1"/>
    <col min="65" max="66" width="20.796875" style="134" hidden="1" customWidth="1"/>
    <col min="67" max="67" width="5.796875" style="134" customWidth="1"/>
    <col min="68" max="69" width="10.796875" style="134" customWidth="1"/>
    <col min="70" max="71" width="20.796875" style="134" customWidth="1"/>
    <col min="72" max="72" width="5.796875" style="134" customWidth="1"/>
    <col min="73" max="75" width="20.796875" style="132" customWidth="1"/>
    <col min="76" max="77" width="20.796875" style="134" hidden="1" customWidth="1"/>
    <col min="78" max="80" width="20.796875" style="132" customWidth="1"/>
    <col min="81" max="82" width="20.796875" style="134" hidden="1" customWidth="1"/>
    <col min="83" max="85" width="20.796875" style="132" customWidth="1"/>
    <col min="86" max="87" width="20.796875" style="134" hidden="1" customWidth="1"/>
    <col min="88" max="90" width="20.796875" style="132" customWidth="1"/>
    <col min="91" max="92" width="20.796875" style="134" hidden="1" customWidth="1"/>
    <col min="93" max="95" width="20.796875" style="132" customWidth="1"/>
    <col min="96" max="96" width="10.796875" style="134" customWidth="1"/>
    <col min="97" max="98" width="20.796875" style="134" customWidth="1"/>
    <col min="99" max="99" width="5.796875" style="134" customWidth="1"/>
    <col min="100" max="101" width="25.796875" style="132" customWidth="1"/>
    <col min="102" max="102" width="10.796875" style="132" customWidth="1"/>
    <col min="103" max="103" width="25.796875" style="132" customWidth="1"/>
    <col min="104" max="104" width="20.796875" style="132" hidden="1" customWidth="1"/>
    <col min="105" max="105" width="20.796875" style="132" customWidth="1"/>
    <col min="106" max="106" width="9.3984375" style="132"/>
    <col min="107" max="108" width="10.796875" style="132" customWidth="1"/>
    <col min="109" max="110" width="20.796875" style="132" customWidth="1"/>
    <col min="111" max="111" width="9.3984375" style="135"/>
    <col min="112" max="112" width="36.3984375" style="135" customWidth="1"/>
    <col min="113" max="113" width="25.796875" style="135" customWidth="1"/>
    <col min="114" max="115" width="20.796875" style="135" customWidth="1"/>
    <col min="116" max="119" width="9.3984375" style="135"/>
    <col min="120" max="16384" width="9.3984375" style="132"/>
  </cols>
  <sheetData>
    <row r="1" spans="2:119" ht="20" customHeight="1" thickBot="1"/>
    <row r="2" spans="2:119" ht="55" customHeight="1">
      <c r="B2" s="136" t="s">
        <v>95</v>
      </c>
      <c r="C2" s="137"/>
      <c r="D2" s="137"/>
      <c r="E2" s="137"/>
      <c r="F2" s="137"/>
      <c r="G2" s="137"/>
      <c r="H2" s="137"/>
      <c r="I2" s="137"/>
      <c r="J2" s="137"/>
      <c r="K2" s="137"/>
      <c r="L2" s="137"/>
      <c r="M2" s="137"/>
      <c r="N2" s="137"/>
      <c r="O2" s="137"/>
      <c r="P2" s="137"/>
      <c r="Q2" s="137"/>
      <c r="R2" s="137"/>
      <c r="S2" s="137"/>
      <c r="T2" s="137"/>
      <c r="U2" s="137"/>
      <c r="V2" s="137"/>
      <c r="AA2" s="138" t="str">
        <f>IF(Input!$B$12=0," ",Input!$B$10&amp;"'s Age When "&amp;Input!$B$12&amp;" Turns 17")</f>
        <v xml:space="preserve"> </v>
      </c>
      <c r="AB2" s="139" t="str">
        <f>IF(Input!$B$14=0," ",Input!$B$10&amp;"'s Age When "&amp;Input!$B$14&amp;" Turns 17")</f>
        <v xml:space="preserve"> </v>
      </c>
      <c r="AC2" s="139" t="str">
        <f>IF(Input!$B$16=0," ",Input!$B$10&amp;"'s Age When "&amp;Input!$B$16&amp;" Turns 17")</f>
        <v xml:space="preserve"> </v>
      </c>
      <c r="AD2" s="139" t="str">
        <f>IF(Input!$B$18=0," ",Input!$B$10&amp;"'s Age When "&amp;Input!$B$18&amp;" Turns 17")</f>
        <v xml:space="preserve"> </v>
      </c>
      <c r="AE2" s="139" t="str">
        <f>IF(Input!$B$20=0," ",Input!$B$10&amp;"'s Age When "&amp;Input!$B$20&amp;" Turns 17")</f>
        <v xml:space="preserve"> </v>
      </c>
      <c r="AF2" s="140" t="str">
        <f>IF(Input!$B$22=0," ",Input!$B$10&amp;"'s Age When "&amp;Input!$B$22&amp;" Turns 17")</f>
        <v xml:space="preserve"> </v>
      </c>
      <c r="AG2" s="134"/>
      <c r="AI2" s="141"/>
      <c r="AJ2" s="137"/>
      <c r="AK2" s="137"/>
      <c r="AL2" s="137"/>
      <c r="AP2" s="134"/>
      <c r="AR2" s="134"/>
      <c r="AU2" s="134"/>
      <c r="AW2" s="134"/>
      <c r="AZ2" s="134"/>
      <c r="BB2" s="134"/>
      <c r="BE2" s="134"/>
      <c r="BG2" s="134"/>
      <c r="BJ2" s="134"/>
      <c r="BL2" s="134"/>
      <c r="BU2" s="134"/>
      <c r="BW2" s="134"/>
      <c r="BZ2" s="134"/>
      <c r="CB2" s="134"/>
      <c r="CE2" s="134"/>
      <c r="CG2" s="134"/>
      <c r="CJ2" s="134"/>
      <c r="CL2" s="134"/>
      <c r="CO2" s="134"/>
      <c r="CQ2" s="134"/>
      <c r="CR2" s="132"/>
      <c r="CS2" s="132"/>
      <c r="CT2" s="132"/>
      <c r="CU2" s="132"/>
      <c r="CW2" s="142"/>
      <c r="CY2" s="143"/>
      <c r="DC2" s="141"/>
      <c r="DD2" s="137"/>
      <c r="DE2" s="137"/>
      <c r="DF2" s="137"/>
    </row>
    <row r="3" spans="2:119" ht="15" thickBot="1">
      <c r="AA3" s="144" t="str">
        <f>IF(Input!$B$12=0," ",$H$81)</f>
        <v xml:space="preserve"> </v>
      </c>
      <c r="AB3" s="145" t="str">
        <f>IF(Input!$B$14=0," ",$K$81)</f>
        <v xml:space="preserve"> </v>
      </c>
      <c r="AC3" s="145" t="str">
        <f>IF(Input!$B$16=0," ",$N$81)</f>
        <v xml:space="preserve"> </v>
      </c>
      <c r="AD3" s="145" t="str">
        <f>IF(Input!$B$18=0," ",$Q$81)</f>
        <v xml:space="preserve"> </v>
      </c>
      <c r="AE3" s="145" t="str">
        <f>IF(Input!$B$20=0," ",$T$81)</f>
        <v xml:space="preserve"> </v>
      </c>
      <c r="AF3" s="146" t="str">
        <f>IF(Input!$B$22=0," ",$W$81)</f>
        <v xml:space="preserve"> </v>
      </c>
      <c r="AG3" s="134"/>
      <c r="AP3" s="134"/>
      <c r="AR3" s="134"/>
      <c r="AU3" s="134"/>
      <c r="AW3" s="134"/>
      <c r="AZ3" s="134"/>
      <c r="BB3" s="134"/>
      <c r="BE3" s="134"/>
      <c r="BG3" s="134"/>
      <c r="BJ3" s="134"/>
      <c r="BL3" s="134"/>
      <c r="BU3" s="134"/>
      <c r="BW3" s="134"/>
      <c r="BZ3" s="134"/>
      <c r="CB3" s="134"/>
      <c r="CE3" s="134"/>
      <c r="CG3" s="134"/>
      <c r="CJ3" s="134"/>
      <c r="CL3" s="134"/>
      <c r="CO3" s="134"/>
      <c r="CQ3" s="134"/>
      <c r="CR3" s="132"/>
      <c r="CS3" s="132"/>
      <c r="CT3" s="132"/>
      <c r="CU3" s="132"/>
      <c r="CW3" s="142"/>
    </row>
    <row r="4" spans="2:119" ht="26" thickBot="1">
      <c r="B4" s="147" t="str">
        <f ca="1">IF($CX$8&lt;0," ","This version has expired.Please go the website to read the update policy.")</f>
        <v xml:space="preserve"> </v>
      </c>
      <c r="AI4" s="147" t="str">
        <f ca="1">IF($CX$8&lt;0," ","This version has expired.Please go the website to read the update policy.")</f>
        <v xml:space="preserve"> </v>
      </c>
      <c r="AP4" s="148" t="s">
        <v>59</v>
      </c>
      <c r="AQ4" s="149"/>
      <c r="AR4" s="149"/>
      <c r="AS4" s="149"/>
      <c r="AT4" s="149"/>
      <c r="AU4" s="149"/>
      <c r="AV4" s="149"/>
      <c r="AW4" s="149"/>
      <c r="AX4" s="149"/>
      <c r="AY4" s="149"/>
      <c r="AZ4" s="149"/>
      <c r="BA4" s="149"/>
      <c r="BB4" s="149"/>
      <c r="BC4" s="149"/>
      <c r="BD4" s="149"/>
      <c r="BE4" s="149"/>
      <c r="BF4" s="149"/>
      <c r="BG4" s="149"/>
      <c r="BH4" s="149"/>
      <c r="BI4" s="149"/>
      <c r="BJ4" s="149"/>
      <c r="BK4" s="149"/>
      <c r="BL4" s="150"/>
      <c r="BU4" s="151" t="s">
        <v>60</v>
      </c>
      <c r="BV4" s="152"/>
      <c r="BW4" s="152"/>
      <c r="BX4" s="152"/>
      <c r="BY4" s="152"/>
      <c r="BZ4" s="152"/>
      <c r="CA4" s="152"/>
      <c r="CB4" s="152"/>
      <c r="CC4" s="152"/>
      <c r="CD4" s="152"/>
      <c r="CE4" s="152"/>
      <c r="CF4" s="152"/>
      <c r="CG4" s="152"/>
      <c r="CH4" s="152"/>
      <c r="CI4" s="152"/>
      <c r="CJ4" s="152"/>
      <c r="CK4" s="152"/>
      <c r="CL4" s="152"/>
      <c r="CM4" s="152"/>
      <c r="CN4" s="152"/>
      <c r="CO4" s="152"/>
      <c r="CP4" s="152"/>
      <c r="CQ4" s="153"/>
      <c r="CW4" s="154"/>
      <c r="DC4" s="147" t="str">
        <f ca="1">IF($CX$8&lt;0," ","This version has expired.Please go the website to read the update policy.")</f>
        <v xml:space="preserve"> </v>
      </c>
    </row>
    <row r="5" spans="2:119" s="158" customFormat="1" ht="150" customHeight="1">
      <c r="B5" s="155" t="s">
        <v>1</v>
      </c>
      <c r="C5" s="156" t="s">
        <v>51</v>
      </c>
      <c r="D5" s="156" t="str">
        <f>Input!$B$8&amp;"'s Age"</f>
        <v>'s Age</v>
      </c>
      <c r="E5" s="157" t="str">
        <f>Input!$B$10&amp;"'s Age"</f>
        <v>'s Age</v>
      </c>
      <c r="G5" s="155" t="str">
        <f>IF(Input!$B$12=0," ",Input!$B$12&amp;"'s Age")</f>
        <v xml:space="preserve"> </v>
      </c>
      <c r="H5" s="159" t="s">
        <v>79</v>
      </c>
      <c r="I5" s="159" t="s">
        <v>80</v>
      </c>
      <c r="J5" s="156" t="str">
        <f>IF(Input!$B$14=0," ",Input!$B$14&amp;"'s Age")</f>
        <v xml:space="preserve"> </v>
      </c>
      <c r="K5" s="159" t="s">
        <v>79</v>
      </c>
      <c r="L5" s="159" t="s">
        <v>80</v>
      </c>
      <c r="M5" s="156" t="str">
        <f>IF(Input!$B$16=0," ",Input!$B$16&amp;"'s Age")</f>
        <v xml:space="preserve"> </v>
      </c>
      <c r="N5" s="159" t="s">
        <v>79</v>
      </c>
      <c r="O5" s="159" t="s">
        <v>80</v>
      </c>
      <c r="P5" s="156" t="str">
        <f>IF(Input!$B$18=0," ",Input!$B$18&amp;"'s Age")</f>
        <v xml:space="preserve"> </v>
      </c>
      <c r="Q5" s="159" t="s">
        <v>79</v>
      </c>
      <c r="R5" s="159" t="s">
        <v>80</v>
      </c>
      <c r="S5" s="157" t="str">
        <f>IF(Input!$B$20=0," ",Input!$B$20&amp;"'s Age")</f>
        <v xml:space="preserve"> </v>
      </c>
      <c r="T5" s="160" t="s">
        <v>79</v>
      </c>
      <c r="U5" s="161" t="s">
        <v>80</v>
      </c>
      <c r="V5" s="162" t="str">
        <f>IF(Input!$B$22=0," ",Input!$B$22&amp;"'s Age")</f>
        <v xml:space="preserve"> </v>
      </c>
      <c r="W5" s="161" t="s">
        <v>79</v>
      </c>
      <c r="X5" s="161" t="s">
        <v>80</v>
      </c>
      <c r="Y5" s="163" t="s">
        <v>3</v>
      </c>
      <c r="AA5" s="164" t="s">
        <v>64</v>
      </c>
      <c r="AB5" s="165" t="s">
        <v>174</v>
      </c>
      <c r="AC5" s="166" t="s">
        <v>176</v>
      </c>
      <c r="AD5" s="167"/>
      <c r="AE5" s="168" t="s">
        <v>66</v>
      </c>
      <c r="AF5" s="165" t="s">
        <v>172</v>
      </c>
      <c r="AG5" s="169" t="s">
        <v>175</v>
      </c>
      <c r="AH5" s="170"/>
      <c r="AI5" s="155" t="s">
        <v>1</v>
      </c>
      <c r="AJ5" s="156" t="s">
        <v>51</v>
      </c>
      <c r="AK5" s="156" t="str">
        <f>Input!$B$8&amp;"'s Age"</f>
        <v>'s Age</v>
      </c>
      <c r="AL5" s="157" t="str">
        <f>Input!$B$10&amp;"'s Age"</f>
        <v>'s Age</v>
      </c>
      <c r="AM5" s="170"/>
      <c r="AN5" s="170"/>
      <c r="AO5" s="170"/>
      <c r="AP5" s="171" t="str">
        <f>IF(Input!$B$84=0," ",Input!$B$84)</f>
        <v xml:space="preserve"> </v>
      </c>
      <c r="AQ5" s="172" t="str">
        <f>IF(Input!$B$84=0," ",AP$5&amp;"'s Manual Override")</f>
        <v xml:space="preserve"> </v>
      </c>
      <c r="AR5" s="173" t="str">
        <f>IF(Input!$B$84=0," ","Text Comments for column AQ (doesn't affect calculations)")</f>
        <v xml:space="preserve"> </v>
      </c>
      <c r="AS5" s="174"/>
      <c r="AT5" s="174"/>
      <c r="AU5" s="175" t="str">
        <f>IF(Input!$B$91=0," ",Input!$B$91)</f>
        <v xml:space="preserve"> </v>
      </c>
      <c r="AV5" s="172" t="str">
        <f>IF(Input!$B$91=0," ",AU$5&amp;"'s Manual Override")</f>
        <v xml:space="preserve"> </v>
      </c>
      <c r="AW5" s="173" t="str">
        <f>IF(Input!$B$91=0," ","Text Comments for column AV (doesn't affect calculations)")</f>
        <v xml:space="preserve"> </v>
      </c>
      <c r="AX5" s="174"/>
      <c r="AY5" s="174"/>
      <c r="AZ5" s="175" t="str">
        <f>IF(Input!$B$98=0," ",Input!$B$98)</f>
        <v xml:space="preserve"> </v>
      </c>
      <c r="BA5" s="172" t="str">
        <f>IF(Input!$B$98=0," ",AZ$5&amp;"'s Manual Override")</f>
        <v xml:space="preserve"> </v>
      </c>
      <c r="BB5" s="173" t="str">
        <f>IF(Input!$B$98=0," ","Text Comments for column BA (doesn't affect calculations)")</f>
        <v xml:space="preserve"> </v>
      </c>
      <c r="BC5" s="174"/>
      <c r="BD5" s="174"/>
      <c r="BE5" s="175" t="str">
        <f>IF(Input!$B$105=0," ",Input!$B$105)</f>
        <v xml:space="preserve"> </v>
      </c>
      <c r="BF5" s="172" t="str">
        <f>IF(Input!$B$105=0," ",BE$5&amp;"'s Manual Override")</f>
        <v xml:space="preserve"> </v>
      </c>
      <c r="BG5" s="173" t="str">
        <f>IF(Input!$B$105=0," ","Text Comments for column BF (doesn't affect calculations)")</f>
        <v xml:space="preserve"> </v>
      </c>
      <c r="BH5" s="174"/>
      <c r="BI5" s="174"/>
      <c r="BJ5" s="175" t="str">
        <f>IF(Input!$B$112=0," ",Input!$B$112)</f>
        <v xml:space="preserve"> </v>
      </c>
      <c r="BK5" s="172" t="str">
        <f>IF(Input!$B$112=0," ",BJ$5&amp;"'s Manual Override")</f>
        <v xml:space="preserve"> </v>
      </c>
      <c r="BL5" s="173" t="str">
        <f>IF(Input!$B$112=0," ","Text Comments for column BK (doesn't affect calculations)")</f>
        <v xml:space="preserve"> </v>
      </c>
      <c r="BM5" s="170"/>
      <c r="BN5" s="170"/>
      <c r="BO5" s="170"/>
      <c r="BP5" s="155" t="s">
        <v>1</v>
      </c>
      <c r="BQ5" s="156" t="s">
        <v>51</v>
      </c>
      <c r="BR5" s="156" t="str">
        <f>Input!$B$8&amp;"'s Age"</f>
        <v>'s Age</v>
      </c>
      <c r="BS5" s="157" t="str">
        <f>Input!$B$10&amp;"'s Age"</f>
        <v>'s Age</v>
      </c>
      <c r="BT5" s="170"/>
      <c r="BU5" s="175" t="str">
        <f>IF(Input!$B$119=0," ",Input!$B$119)</f>
        <v xml:space="preserve"> </v>
      </c>
      <c r="BV5" s="176" t="str">
        <f>IF(Input!$B$119=0," ",BU$5&amp;"'s Manual Override. Input Expenses as Negative Amounts")</f>
        <v xml:space="preserve"> </v>
      </c>
      <c r="BW5" s="177" t="str">
        <f>IF(Input!$B$119=0," ","Text Comments for column BV (doesn't affect calculations)")</f>
        <v xml:space="preserve"> </v>
      </c>
      <c r="BX5" s="178"/>
      <c r="BY5" s="178"/>
      <c r="BZ5" s="175" t="str">
        <f>IF(Input!$B$126=0," ",Input!$B$126)</f>
        <v xml:space="preserve"> </v>
      </c>
      <c r="CA5" s="176" t="str">
        <f>IF(Input!$B$126=0," ",BZ$5&amp;"'s Manual Override. Input Expenses as Negative Amounts")</f>
        <v xml:space="preserve"> </v>
      </c>
      <c r="CB5" s="177" t="str">
        <f>IF(Input!$B$126=0," ","Text Comments for column CA (doesn't affect calculations)")</f>
        <v xml:space="preserve"> </v>
      </c>
      <c r="CC5" s="178"/>
      <c r="CD5" s="178"/>
      <c r="CE5" s="175" t="str">
        <f>IF(Input!$B$133=0," ",Input!$B$133)</f>
        <v xml:space="preserve"> </v>
      </c>
      <c r="CF5" s="176" t="str">
        <f>IF(Input!$B$133=0," ",CE$5&amp;"'s Manual Override. Input Expenses as Negative Amounts")</f>
        <v xml:space="preserve"> </v>
      </c>
      <c r="CG5" s="177" t="str">
        <f>IF(Input!$B$133=0," ","Text Comments for column CF (doesn't affect calculations)")</f>
        <v xml:space="preserve"> </v>
      </c>
      <c r="CH5" s="178"/>
      <c r="CI5" s="178"/>
      <c r="CJ5" s="175" t="str">
        <f>IF(Input!$B$140=0," ",Input!$B$140)</f>
        <v xml:space="preserve"> </v>
      </c>
      <c r="CK5" s="176" t="str">
        <f>IF(Input!$B$140=0," ",CJ$5&amp;"'s Manual Override. Input Expenses as Negative Amounts")</f>
        <v xml:space="preserve"> </v>
      </c>
      <c r="CL5" s="177" t="str">
        <f>IF(Input!$B$140=0," ","Text Comments for column CK (doesn't affect calculations)")</f>
        <v xml:space="preserve"> </v>
      </c>
      <c r="CM5" s="178"/>
      <c r="CN5" s="178"/>
      <c r="CO5" s="175" t="str">
        <f>IF(Input!$B$147=0," ",Input!$B$147)</f>
        <v xml:space="preserve"> </v>
      </c>
      <c r="CP5" s="179" t="str">
        <f>IF(Input!$B$147=0," ",CO$5&amp;"'s Manual Override. Input Expenses as Negative Amounts")</f>
        <v xml:space="preserve"> </v>
      </c>
      <c r="CQ5" s="180" t="str">
        <f>IF(Input!$B$147=0," ","Text Comments for column CP (doesn't affect calculations)")</f>
        <v xml:space="preserve"> </v>
      </c>
      <c r="CR5" s="170"/>
      <c r="CS5" s="181" t="s">
        <v>69</v>
      </c>
      <c r="CT5" s="157" t="s">
        <v>70</v>
      </c>
      <c r="CU5" s="170"/>
      <c r="CV5" s="181" t="s">
        <v>91</v>
      </c>
      <c r="CW5" s="157" t="s">
        <v>182</v>
      </c>
      <c r="CX5" s="219"/>
      <c r="CY5" s="155" t="s">
        <v>173</v>
      </c>
      <c r="CZ5" s="182" t="s">
        <v>58</v>
      </c>
      <c r="DA5" s="157" t="s">
        <v>5</v>
      </c>
      <c r="DC5" s="155" t="s">
        <v>1</v>
      </c>
      <c r="DD5" s="156" t="s">
        <v>51</v>
      </c>
      <c r="DE5" s="156" t="str">
        <f>Input!$B$8&amp;"'s Age"</f>
        <v>'s Age</v>
      </c>
      <c r="DF5" s="157" t="str">
        <f>Input!$B$10&amp;"'s Age"</f>
        <v>'s Age</v>
      </c>
      <c r="DG5" s="222"/>
      <c r="DH5" s="223" t="s">
        <v>72</v>
      </c>
      <c r="DI5" s="223"/>
      <c r="DJ5" s="222" t="s">
        <v>68</v>
      </c>
      <c r="DK5" s="222" t="s">
        <v>145</v>
      </c>
      <c r="DL5" s="183"/>
      <c r="DM5" s="183"/>
      <c r="DN5" s="183"/>
      <c r="DO5" s="183"/>
    </row>
    <row r="6" spans="2:119">
      <c r="B6" s="184">
        <f ca="1">IF($CX$8&lt;0,(Input!$B$7)," ")</f>
        <v>0</v>
      </c>
      <c r="C6" s="185">
        <v>1</v>
      </c>
      <c r="D6" s="186">
        <f ca="1">IF($CX$8&lt;0,(Input!$B$7-Input!$B$9)," ")</f>
        <v>0</v>
      </c>
      <c r="E6" s="187">
        <f ca="1">IF($CX$8&lt;0,(Input!$B$7-Input!$B$11)," ")</f>
        <v>0</v>
      </c>
      <c r="G6" s="188" t="str">
        <f>IF(Input!$B$12=0," ",Input!$B7-Input!$B13)</f>
        <v xml:space="preserve"> </v>
      </c>
      <c r="H6" s="189">
        <f>IF(G6=17,$E6,0)</f>
        <v>0</v>
      </c>
      <c r="I6" s="189">
        <f>IF(G6&lt;=16,1,0)</f>
        <v>0</v>
      </c>
      <c r="J6" s="189" t="str">
        <f>IF(Input!$B$14=0," ",Input!$B7-Input!$B15)</f>
        <v xml:space="preserve"> </v>
      </c>
      <c r="K6" s="189">
        <f t="shared" ref="K6:K37" si="0">IF(J6=17,$E6,0)</f>
        <v>0</v>
      </c>
      <c r="L6" s="189">
        <f>IF(J6&lt;=16,1,0)</f>
        <v>0</v>
      </c>
      <c r="M6" s="189" t="str">
        <f>IF(Input!$B$16=0," ",Input!$B7-Input!$B17)</f>
        <v xml:space="preserve"> </v>
      </c>
      <c r="N6" s="189">
        <f t="shared" ref="N6:N37" si="1">IF(M6=17,$E6,0)</f>
        <v>0</v>
      </c>
      <c r="O6" s="189">
        <f>IF(M6&lt;=16,1,0)</f>
        <v>0</v>
      </c>
      <c r="P6" s="189" t="str">
        <f>IF(Input!$B$18=0," ",Input!$B7-Input!$B19)</f>
        <v xml:space="preserve"> </v>
      </c>
      <c r="Q6" s="189">
        <f t="shared" ref="Q6:Q37" si="2">IF(P6=17,$E6,0)</f>
        <v>0</v>
      </c>
      <c r="R6" s="189">
        <f>IF(P6&lt;=16,1,0)</f>
        <v>0</v>
      </c>
      <c r="S6" s="190" t="str">
        <f>IF(Input!$B$20=0," ",Input!$B7-Input!$B21)</f>
        <v xml:space="preserve"> </v>
      </c>
      <c r="T6" s="191">
        <f t="shared" ref="T6:T37" si="3">IF(S6=17,$E6,0)</f>
        <v>0</v>
      </c>
      <c r="U6" s="192">
        <f>IF(S6&lt;=16,1,0)</f>
        <v>0</v>
      </c>
      <c r="V6" s="193" t="str">
        <f>IF(Input!$B$22=0," ",Input!$B7-Input!$B23)</f>
        <v xml:space="preserve"> </v>
      </c>
      <c r="W6" s="191">
        <f t="shared" ref="W6:W37" si="4">IF(V6=17,$E6,0)</f>
        <v>0</v>
      </c>
      <c r="X6" s="192">
        <f>IF(V6&lt;=16,1,0)</f>
        <v>0</v>
      </c>
      <c r="Y6" s="192">
        <f ca="1">IF(Input!$B$66&lt;=E6,7,I6+L6+O6+R6+U6+X6)</f>
        <v>7</v>
      </c>
      <c r="AA6" s="194">
        <f ca="1">IF($CX$8&lt;0,(IF($Y6&gt;=2,Input!$B$59,IF(Y6=1,Input!$B$62,0)))," ")</f>
        <v>0</v>
      </c>
      <c r="AB6" s="195"/>
      <c r="AC6" s="196"/>
      <c r="AD6" s="197"/>
      <c r="AE6" s="198">
        <f ca="1">IF(AND($Y6=0,$E6&lt;Input!$B$66),Input!$B$65,IF($Y6&gt;=2,Input!$B$60,IF($Y6=1,Input!$B$63,0)))</f>
        <v>0</v>
      </c>
      <c r="AF6" s="195"/>
      <c r="AG6" s="199"/>
      <c r="AI6" s="184">
        <f ca="1">IF($CX$8&lt;0,(Input!$B$7)," ")</f>
        <v>0</v>
      </c>
      <c r="AJ6" s="185">
        <v>1</v>
      </c>
      <c r="AK6" s="186">
        <f ca="1">IF($CX$8&lt;0,(Input!$B$7-Input!$B$9)," ")</f>
        <v>0</v>
      </c>
      <c r="AL6" s="187">
        <f ca="1">IF($CX$8&lt;0,(Input!$B$7-Input!$B$11)," ")</f>
        <v>0</v>
      </c>
      <c r="AN6" s="132">
        <f ca="1">IF(AND(Input!$B$85&lt;='Income Replacement Calculations'!$AL6,Input!$B$86&gt;='Income Replacement Calculations'!$AL6),1,0)</f>
        <v>1</v>
      </c>
      <c r="AO6" s="132">
        <f ca="1">IF(AN6=0,0,AN6)</f>
        <v>1</v>
      </c>
      <c r="AP6" s="194">
        <f ca="1">IF(AND(Input!$B$85&lt;='Income Replacement Calculations'!$AL6,Input!$B$86&gt;='Income Replacement Calculations'!$AL6),Input!$B$83*(1+Input!$B$87),0)</f>
        <v>0</v>
      </c>
      <c r="AQ6" s="195"/>
      <c r="AR6" s="199"/>
      <c r="AS6" s="132">
        <f ca="1">IF(AND(Input!$B$92&lt;='Income Replacement Calculations'!$AL6,Input!$B$93&gt;='Income Replacement Calculations'!$AL6),1,0)</f>
        <v>1</v>
      </c>
      <c r="AT6" s="132">
        <f ca="1">IF(AS6=0,0,AS6)</f>
        <v>1</v>
      </c>
      <c r="AU6" s="200">
        <f ca="1">IF(AND(Input!$B$92&lt;='Income Replacement Calculations'!$AL6,Input!$B$93&gt;='Income Replacement Calculations'!$AL6),Input!$B$90*(1+Input!$B$94),0)</f>
        <v>0</v>
      </c>
      <c r="AV6" s="195"/>
      <c r="AW6" s="199"/>
      <c r="AX6" s="132">
        <f ca="1">IF(AND(Input!$B$99&lt;='Income Replacement Calculations'!$AL6,Input!$B$100&gt;='Income Replacement Calculations'!$AL6),1,0)</f>
        <v>1</v>
      </c>
      <c r="AY6" s="132">
        <f ca="1">IF(AX6=0,0,AX6)</f>
        <v>1</v>
      </c>
      <c r="AZ6" s="200">
        <f ca="1">IF(AND(Input!$B$99&lt;='Income Replacement Calculations'!$AL6,Input!$B$100&gt;='Income Replacement Calculations'!$AL6),Input!$B$97*(1+Input!$B$101),0)</f>
        <v>0</v>
      </c>
      <c r="BA6" s="195"/>
      <c r="BB6" s="199"/>
      <c r="BC6" s="132">
        <f ca="1">IF(AND(Input!$B$106&lt;='Income Replacement Calculations'!$AL6,Input!$B$107&gt;='Income Replacement Calculations'!$AL6),1,0)</f>
        <v>1</v>
      </c>
      <c r="BD6" s="132">
        <f ca="1">IF(BC6=0,0,BC6)</f>
        <v>1</v>
      </c>
      <c r="BE6" s="200">
        <f ca="1">IF(AND(Input!$B$106&lt;='Income Replacement Calculations'!$AL6,Input!$B$107&gt;='Income Replacement Calculations'!$AL6),Input!$B$104*(1+Input!$B$108),0)</f>
        <v>0</v>
      </c>
      <c r="BF6" s="195"/>
      <c r="BG6" s="199"/>
      <c r="BH6" s="132">
        <f ca="1">IF(AND(Input!$B$113&lt;='Income Replacement Calculations'!$AL6,Input!$B$114&gt;='Income Replacement Calculations'!$AL6),1,0)</f>
        <v>1</v>
      </c>
      <c r="BI6" s="132">
        <f ca="1">IF(BH6=0,0,BH6)</f>
        <v>1</v>
      </c>
      <c r="BJ6" s="200">
        <f ca="1">IF(AND(Input!$B$113&lt;='Income Replacement Calculations'!$AL6,Input!$B$114&gt;='Income Replacement Calculations'!$AL6),Input!$B$111*(1+Input!$B$115),0)</f>
        <v>0</v>
      </c>
      <c r="BK6" s="195"/>
      <c r="BL6" s="199"/>
      <c r="BM6" s="132">
        <f ca="1">IF(AND(Input!$B$120&lt;='Income Replacement Calculations'!$AL6,Input!$B$121&gt;='Income Replacement Calculations'!$AL6),1,0)</f>
        <v>1</v>
      </c>
      <c r="BN6" s="132">
        <f ca="1">IF(BM6=0,0,BM6)</f>
        <v>1</v>
      </c>
      <c r="BO6" s="132"/>
      <c r="BP6" s="184">
        <f ca="1">IF($CX$8&lt;0,(Input!$B$7)," ")</f>
        <v>0</v>
      </c>
      <c r="BQ6" s="185">
        <v>1</v>
      </c>
      <c r="BR6" s="186">
        <f ca="1">IF($CX$8&lt;0,(Input!$B$7-Input!$B$9)," ")</f>
        <v>0</v>
      </c>
      <c r="BS6" s="187">
        <f ca="1">IF($CX$8&lt;0,(Input!$B$7-Input!$B$11)," ")</f>
        <v>0</v>
      </c>
      <c r="BT6" s="132"/>
      <c r="BU6" s="200">
        <f ca="1">IF(AND(Input!$B$120&lt;='Income Replacement Calculations'!$AL6,Input!$B$121&gt;='Income Replacement Calculations'!$AL6),Input!$B$118*(1+Input!$B$122),0)</f>
        <v>0</v>
      </c>
      <c r="BV6" s="201"/>
      <c r="BW6" s="202"/>
      <c r="BX6" s="203">
        <f ca="1">IF(AND(Input!$B$127&lt;='Income Replacement Calculations'!$AL6,Input!$B$128&gt;='Income Replacement Calculations'!$AL6),1,0)</f>
        <v>1</v>
      </c>
      <c r="BY6" s="203">
        <f ca="1">IF(BX6=0,0,BX6)</f>
        <v>1</v>
      </c>
      <c r="BZ6" s="200">
        <f ca="1">IF(AND(Input!$B$127&lt;='Income Replacement Calculations'!$AL6,Input!$B$128&gt;='Income Replacement Calculations'!$AL6),Input!$B$125*(1+Input!$B$129),0)</f>
        <v>0</v>
      </c>
      <c r="CA6" s="201"/>
      <c r="CB6" s="202"/>
      <c r="CC6" s="203">
        <f ca="1">IF(AND(Input!$B$134&lt;='Income Replacement Calculations'!$AL6,Input!$B$135&gt;='Income Replacement Calculations'!$AL6),1,0)</f>
        <v>1</v>
      </c>
      <c r="CD6" s="203">
        <f ca="1">IF(CC6=0,0,CC6)</f>
        <v>1</v>
      </c>
      <c r="CE6" s="200">
        <f ca="1">IF(AND(Input!$B$134&lt;='Income Replacement Calculations'!$AL6,Input!$B$135&gt;='Income Replacement Calculations'!$AL6),Input!$B$132*(1+Input!$B$136),0)</f>
        <v>0</v>
      </c>
      <c r="CF6" s="201"/>
      <c r="CG6" s="202"/>
      <c r="CH6" s="203">
        <f ca="1">IF(AND(Input!$B$141&lt;='Income Replacement Calculations'!$AL6,Input!$B$142&gt;='Income Replacement Calculations'!$AL6),1,0)</f>
        <v>1</v>
      </c>
      <c r="CI6" s="203">
        <f ca="1">IF(CH6=0,0,CH6)</f>
        <v>1</v>
      </c>
      <c r="CJ6" s="200">
        <f ca="1">IF(AND(Input!$B$141&lt;='Income Replacement Calculations'!$AL6,Input!$B$142&gt;='Income Replacement Calculations'!$AL6),Input!$B$139*(1+Input!$B$143),0)</f>
        <v>0</v>
      </c>
      <c r="CK6" s="201"/>
      <c r="CL6" s="202"/>
      <c r="CM6" s="203">
        <f ca="1">IF(AND(Input!$B$148&lt;='Income Replacement Calculations'!$AL6,Input!$B$149&gt;='Income Replacement Calculations'!$AL6),1,0)</f>
        <v>1</v>
      </c>
      <c r="CN6" s="203">
        <f ca="1">IF(CM6=0,0,CM6)</f>
        <v>1</v>
      </c>
      <c r="CO6" s="200">
        <f ca="1">IF(AND(Input!$B$148&lt;='Income Replacement Calculations'!$AL6,Input!$B$149&gt;='Income Replacement Calculations'!$AL6),Input!$B$146*(1+Input!$B$150),0)</f>
        <v>0</v>
      </c>
      <c r="CP6" s="195"/>
      <c r="CQ6" s="199"/>
      <c r="CS6" s="204">
        <f ca="1">IF($E6&gt;Input!$B$72,0,IF($CX$8&lt;0,IF(ISBLANK(AB6),AA6,AB6)+IF(ISBLANK(AF6),AE6,AF6)+IF(ISBLANK(AQ6),AP6,AQ6)+IF(ISBLANK(AV6),AU6,AV6)+IF(ISBLANK(BA6),AZ6,BA6)+IF(ISBLANK(BF6),BE6,BF6)+IF(ISBLANK(BK6),BJ6,BK6)," "))</f>
        <v>0</v>
      </c>
      <c r="CT6" s="205"/>
      <c r="CV6" s="206">
        <f ca="1">IF($E6&gt;Input!$B$72,0,(IF($CX$8&lt;0,(IF($Y6=0,Input!$B$64,IF($Y6&gt;=2,Input!$B$58,IF($Y6=1,Input!$B$61,Input!$B$68))))," ")))</f>
        <v>0</v>
      </c>
      <c r="CW6" s="207">
        <f ca="1">IF($E6&gt;Input!$B$72,0,(IF($CX$8&lt;0,(IF($Y6=0,Input!$B$64,IF($Y6&gt;=2,Input!$B$58,IF($Y6=1,Input!$B$61,Input!$B$68))))," "))+IF(BV6=0,BU6,BV6)+IF(ISBLANK(CA6)=0,BZ6,CA6)+IF(ISBLANK(CF6),CE6,CF6)+IF(ISBLANK(CK6),CJ6,CK6)+IF(ISBLANK(CP6),CO6,CP6))</f>
        <v>0</v>
      </c>
      <c r="CX6" s="220">
        <f ca="1">TODAY()</f>
        <v>43942</v>
      </c>
      <c r="CY6" s="200">
        <f ca="1">IF($E6&gt;Input!$B$72,0,IF(E6&gt;Input!$B$72,0,CW6-CS6-CT6))</f>
        <v>0</v>
      </c>
      <c r="CZ6" s="208">
        <f ca="1">IF(CY6&lt;0,-CY6,0)</f>
        <v>0</v>
      </c>
      <c r="DA6" s="209">
        <f ca="1">IF($E6&gt;Input!$B$72,0,-PV(Input!$B$73/12,C6*12,0,CY6*12,1))</f>
        <v>0</v>
      </c>
      <c r="DC6" s="184">
        <f ca="1">IF($CX$8&lt;0,(Input!$B$7)," ")</f>
        <v>0</v>
      </c>
      <c r="DD6" s="185">
        <v>1</v>
      </c>
      <c r="DE6" s="186">
        <f ca="1">IF($CX$8&lt;0,(Input!$B$7-Input!$B$9)," ")</f>
        <v>0</v>
      </c>
      <c r="DF6" s="187">
        <f ca="1">IF($CX$8&lt;0,(Input!$B$7-Input!$B$11)," ")</f>
        <v>0</v>
      </c>
      <c r="DG6" s="224"/>
      <c r="DH6" s="225" t="str">
        <f>IF(Input!$B$28&lt;&gt;0,"Mortgage(s)"," ")</f>
        <v xml:space="preserve"> </v>
      </c>
      <c r="DI6" s="226">
        <f>'Current Needs'!J7</f>
        <v>0</v>
      </c>
      <c r="DJ6" s="227">
        <f ca="1">('Income Replacement Calculations'!CV6*12)+'Lump Sum Projectors'!BR6</f>
        <v>0</v>
      </c>
      <c r="DK6" s="227">
        <f ca="1">IF('Future Needs'!$X5&lt;0,0,'Future Needs'!X5)+'Lump Sum Projectors'!$BR6</f>
        <v>0</v>
      </c>
    </row>
    <row r="7" spans="2:119">
      <c r="B7" s="210">
        <f ca="1">IF('Income Replacement Calculations'!$CX$8&lt;0,B6+1)</f>
        <v>1</v>
      </c>
      <c r="C7" s="211">
        <f ca="1">IF('Income Replacement Calculations'!$CX$8&lt;0,C6+1)</f>
        <v>2</v>
      </c>
      <c r="D7" s="189">
        <f ca="1">IF('Income Replacement Calculations'!$CX$8&lt;0,D6+1)</f>
        <v>1</v>
      </c>
      <c r="E7" s="190">
        <f ca="1">IF('Income Replacement Calculations'!$CX$8&lt;0,E6+1)</f>
        <v>1</v>
      </c>
      <c r="G7" s="188" t="str">
        <f>IF(G6=" "," ",G6+1)</f>
        <v xml:space="preserve"> </v>
      </c>
      <c r="H7" s="189">
        <f t="shared" ref="H7:H38" si="5">IF(G7=17,E7,0)</f>
        <v>0</v>
      </c>
      <c r="I7" s="189">
        <f t="shared" ref="I7:I70" si="6">IF(G7&lt;=16,1,0)</f>
        <v>0</v>
      </c>
      <c r="J7" s="189" t="str">
        <f>IF(J6=" "," ",J6+1)</f>
        <v xml:space="preserve"> </v>
      </c>
      <c r="K7" s="189">
        <f t="shared" si="0"/>
        <v>0</v>
      </c>
      <c r="L7" s="189">
        <f t="shared" ref="L7:L70" si="7">IF(J7&lt;=16,1,0)</f>
        <v>0</v>
      </c>
      <c r="M7" s="189" t="str">
        <f>IF(M6=" "," ",M6+1)</f>
        <v xml:space="preserve"> </v>
      </c>
      <c r="N7" s="189">
        <f t="shared" si="1"/>
        <v>0</v>
      </c>
      <c r="O7" s="189">
        <f t="shared" ref="O7:O70" si="8">IF(M7&lt;=16,1,0)</f>
        <v>0</v>
      </c>
      <c r="P7" s="189" t="str">
        <f>IF(P6=" "," ",P6+1)</f>
        <v xml:space="preserve"> </v>
      </c>
      <c r="Q7" s="189">
        <f t="shared" si="2"/>
        <v>0</v>
      </c>
      <c r="R7" s="189">
        <f t="shared" ref="R7:R70" si="9">IF(P7&lt;=16,1,0)</f>
        <v>0</v>
      </c>
      <c r="S7" s="190" t="str">
        <f>IF(S6=" "," ",S6+1)</f>
        <v xml:space="preserve"> </v>
      </c>
      <c r="T7" s="191">
        <f t="shared" si="3"/>
        <v>0</v>
      </c>
      <c r="U7" s="192">
        <f t="shared" ref="U7:U70" si="10">IF(S7&lt;=16,1,0)</f>
        <v>0</v>
      </c>
      <c r="V7" s="193" t="str">
        <f>IF(V6=" "," ",V6+1)</f>
        <v xml:space="preserve"> </v>
      </c>
      <c r="W7" s="191">
        <f t="shared" si="4"/>
        <v>0</v>
      </c>
      <c r="X7" s="192">
        <f t="shared" ref="X7:X70" si="11">IF(V7&lt;=16,1,0)</f>
        <v>0</v>
      </c>
      <c r="Y7" s="192">
        <f ca="1">IF(Input!$B$66&lt;=E7,7,I7+L7+O7+R7+U7+X7)</f>
        <v>7</v>
      </c>
      <c r="AA7" s="200">
        <f ca="1">IF(OR($E7&gt;Input!$B$72,$Y7=0),0,IF(OR($Y7=2,$Y7=3),Input!$B$59*((1+(Input!$B$71))^C6),IF(Y7=1,Input!$B$62*((1+(Input!$B$71))^C6))))+IF($E7&gt;Input!$B$72,0,IF($E7&gt;59,Input!$B$67*((1+(Input!$B$71))^C6)))</f>
        <v>0</v>
      </c>
      <c r="AB7" s="201"/>
      <c r="AC7" s="212"/>
      <c r="AD7" s="197"/>
      <c r="AE7" s="208">
        <f ca="1">IF(OR($E7&gt;=Input!$B$72,$E7&gt;=Input!$B$66),0,IF($Y7&gt;=2,Input!$B$60*((1+(Input!$B$69))^$C6),IF($Y7=1,Input!$B$63*((1+(Input!$B$69))^$C6),IF($Y7=0,Input!$B$65*((1+(Input!$B$69))^$C6),0))))</f>
        <v>0</v>
      </c>
      <c r="AF7" s="201"/>
      <c r="AG7" s="202"/>
      <c r="AI7" s="210">
        <f ca="1">AI6+1</f>
        <v>1</v>
      </c>
      <c r="AJ7" s="211">
        <f>AJ6+1</f>
        <v>2</v>
      </c>
      <c r="AK7" s="189">
        <f ca="1">AK6+1</f>
        <v>1</v>
      </c>
      <c r="AL7" s="190">
        <f ca="1">AL6+1</f>
        <v>1</v>
      </c>
      <c r="AN7" s="132">
        <f ca="1">IF(AND(Input!$B$85&lt;='Income Replacement Calculations'!$AL7,Input!$B$86&gt;='Income Replacement Calculations'!$AL7),1,0)</f>
        <v>0</v>
      </c>
      <c r="AO7" s="132">
        <f ca="1">IF(AN7=0,0,AN7+AN6)</f>
        <v>0</v>
      </c>
      <c r="AP7" s="200">
        <f ca="1">IF(AND(Input!$B$85&lt;='Income Replacement Calculations'!$AL7,Input!$B$86&gt;='Income Replacement Calculations'!$AL7),Input!$B$83*((1+(Input!$B$87))^$C6),0)</f>
        <v>0</v>
      </c>
      <c r="AQ7" s="201"/>
      <c r="AR7" s="202"/>
      <c r="AS7" s="132">
        <f ca="1">IF(AND(Input!$B$92&lt;='Income Replacement Calculations'!$AL7,Input!$B$93&gt;='Income Replacement Calculations'!$AL7),1,0)</f>
        <v>0</v>
      </c>
      <c r="AT7" s="132">
        <f ca="1">IF(AS7=0,0,AS7+AS6)</f>
        <v>0</v>
      </c>
      <c r="AU7" s="200">
        <f ca="1">IF(AND(Input!$B$92&lt;='Income Replacement Calculations'!$AL7,Input!$B$93&gt;='Income Replacement Calculations'!$AL7),Input!$B$90*((1+(Input!$B$94))^$C6),0)</f>
        <v>0</v>
      </c>
      <c r="AV7" s="201"/>
      <c r="AW7" s="202"/>
      <c r="AX7" s="132">
        <f ca="1">IF(AND(Input!$B$99&lt;='Income Replacement Calculations'!$AL7,Input!$B$100&gt;='Income Replacement Calculations'!$AL7),1,0)</f>
        <v>0</v>
      </c>
      <c r="AY7" s="132">
        <f ca="1">IF(AX7=0,0,AX7+AX6)</f>
        <v>0</v>
      </c>
      <c r="AZ7" s="200">
        <f ca="1">IF(AND(Input!$B$99&lt;='Income Replacement Calculations'!$AL7,Input!$B$100&gt;='Income Replacement Calculations'!$AL7),Input!$B$97*((1+(Input!$B$101))^$C6),0)</f>
        <v>0</v>
      </c>
      <c r="BA7" s="201"/>
      <c r="BB7" s="202"/>
      <c r="BC7" s="132">
        <f ca="1">IF(AND(Input!$B$106&lt;='Income Replacement Calculations'!$AL7,Input!$B$107&gt;='Income Replacement Calculations'!$AL7),1,0)</f>
        <v>0</v>
      </c>
      <c r="BD7" s="132">
        <f ca="1">IF(BC7=0,0,BC7+BC6)</f>
        <v>0</v>
      </c>
      <c r="BE7" s="200">
        <f ca="1">IF(AND(Input!$B$106&lt;='Income Replacement Calculations'!$AL7,Input!$B$107&gt;='Income Replacement Calculations'!$AL7),Input!$B$104*((1+(Input!$B$108))^$C6),0)</f>
        <v>0</v>
      </c>
      <c r="BF7" s="201"/>
      <c r="BG7" s="202"/>
      <c r="BH7" s="132">
        <f ca="1">IF(AND(Input!$B$113&lt;='Income Replacement Calculations'!$AL7,Input!$B$114&gt;='Income Replacement Calculations'!$AL7),1,0)</f>
        <v>0</v>
      </c>
      <c r="BI7" s="132">
        <f ca="1">IF(BH7=0,0,BH7+BH6)</f>
        <v>0</v>
      </c>
      <c r="BJ7" s="200">
        <f ca="1">IF(AND(Input!$B$113&lt;='Income Replacement Calculations'!$AL7,Input!$B$114&gt;='Income Replacement Calculations'!$AL7),Input!$B$111*((1+(Input!$B$115))^$C6),0)</f>
        <v>0</v>
      </c>
      <c r="BK7" s="201"/>
      <c r="BL7" s="202"/>
      <c r="BM7" s="132">
        <f ca="1">IF(AND(Input!$B$120&lt;='Income Replacement Calculations'!$AL7,Input!$B$121&gt;='Income Replacement Calculations'!$AL7),1,0)</f>
        <v>0</v>
      </c>
      <c r="BN7" s="132">
        <f ca="1">IF(BM7=0,0,BM7+BM6)</f>
        <v>0</v>
      </c>
      <c r="BO7" s="132"/>
      <c r="BP7" s="210">
        <f ca="1">BP6+1</f>
        <v>1</v>
      </c>
      <c r="BQ7" s="211">
        <f>BQ6+1</f>
        <v>2</v>
      </c>
      <c r="BR7" s="189">
        <f ca="1">BR6+1</f>
        <v>1</v>
      </c>
      <c r="BS7" s="190">
        <f ca="1">BS6+1</f>
        <v>1</v>
      </c>
      <c r="BT7" s="132"/>
      <c r="BU7" s="200">
        <f ca="1">IF(AND(Input!$B$120&lt;='Income Replacement Calculations'!$AL7,Input!$B$121&gt;='Income Replacement Calculations'!$AL7),Input!$B$118*((1+(Input!$B$122))^$C6),0)</f>
        <v>0</v>
      </c>
      <c r="BV7" s="201"/>
      <c r="BW7" s="202"/>
      <c r="BX7" s="203">
        <f ca="1">IF(AND(Input!$B$127&lt;='Income Replacement Calculations'!$AL7,Input!$B$128&gt;='Income Replacement Calculations'!$AL7),1,0)</f>
        <v>0</v>
      </c>
      <c r="BY7" s="203">
        <f t="shared" ref="BY7:BY70" ca="1" si="12">IF(BX7=0,0,BX7)</f>
        <v>0</v>
      </c>
      <c r="BZ7" s="200">
        <f ca="1">IF(AND(Input!$B$127&lt;='Income Replacement Calculations'!$AL7,Input!$B$128&gt;='Income Replacement Calculations'!$AL7),Input!$B$125*((1+(Input!$B$129))^$C6),0)</f>
        <v>0</v>
      </c>
      <c r="CA7" s="201"/>
      <c r="CB7" s="202"/>
      <c r="CC7" s="203">
        <f ca="1">IF(AND(Input!$B$134&lt;='Income Replacement Calculations'!$AL7,Input!$B$135&gt;='Income Replacement Calculations'!$AL7),1,0)</f>
        <v>0</v>
      </c>
      <c r="CD7" s="203">
        <f t="shared" ref="CD7:CD70" ca="1" si="13">IF(CC7=0,0,CC7)</f>
        <v>0</v>
      </c>
      <c r="CE7" s="200">
        <f ca="1">IF(AND(Input!$B$134&lt;='Income Replacement Calculations'!$AL7,Input!$B$135&gt;='Income Replacement Calculations'!$AL7),Input!$B$132*((1+(Input!$B$136))^$C6),0)</f>
        <v>0</v>
      </c>
      <c r="CF7" s="201"/>
      <c r="CG7" s="202"/>
      <c r="CH7" s="203">
        <f ca="1">IF(AND(Input!$B$141&lt;='Income Replacement Calculations'!$AL7,Input!$B$142&gt;='Income Replacement Calculations'!$AL7),1,0)</f>
        <v>0</v>
      </c>
      <c r="CI7" s="203">
        <f t="shared" ref="CI7:CI70" ca="1" si="14">IF(CH7=0,0,CH7)</f>
        <v>0</v>
      </c>
      <c r="CJ7" s="200">
        <f ca="1">IF(AND(Input!$B$141&lt;='Income Replacement Calculations'!$AL7,Input!$B$142&gt;='Income Replacement Calculations'!$AL7),Input!$B$139*((1+(Input!$B$143))^$C6),0)</f>
        <v>0</v>
      </c>
      <c r="CK7" s="201"/>
      <c r="CL7" s="202"/>
      <c r="CM7" s="203">
        <f ca="1">IF(AND(Input!$B$148&lt;='Income Replacement Calculations'!$AL7,Input!$B$149&gt;='Income Replacement Calculations'!$AL7),1,0)</f>
        <v>0</v>
      </c>
      <c r="CN7" s="203">
        <f t="shared" ref="CN7:CN70" ca="1" si="15">IF(CM7=0,0,CM7)</f>
        <v>0</v>
      </c>
      <c r="CO7" s="200">
        <f ca="1">IF(AND(Input!$B$148&lt;='Income Replacement Calculations'!$AL7,Input!$B$149&gt;='Income Replacement Calculations'!$AL7),Input!$B$146*((1+(Input!$B$150))^$C6),0)</f>
        <v>0</v>
      </c>
      <c r="CP7" s="201"/>
      <c r="CQ7" s="202"/>
      <c r="CS7" s="204">
        <f ca="1">IF($E7&gt;Input!$B$72,0,IF($CX$8&lt;0,IF(ISBLANK(AB7),AA7,AB7)+IF(ISBLANK(AF7),AE7,AF7)+IF(ISBLANK(AQ7),AP7,AQ7)+IF(ISBLANK(AV7),AU7,AV7)+IF(ISBLANK(BA7),AZ7,BA7)+IF(ISBLANK(BF7),BE7,BF7)+IF(ISBLANK(BK7),BJ7,BK7)," "))</f>
        <v>0</v>
      </c>
      <c r="CT7" s="205">
        <f ca="1">IF($E7&gt;Input!$B$72,0,CZ6)</f>
        <v>0</v>
      </c>
      <c r="CV7" s="204">
        <f ca="1">IF($E7&gt;Input!$B$72,0,((IF($Y7=0,Input!$B$64*((1+(Input!$B$70))^$C6),IF(OR($Y7=2,$Y7=3),Input!$B$58*((1+(Input!$B$70))^$C6),IF($Y7=1,Input!$B$61*((1+(Input!$B$70))^$C6),IF($Y7=7,Input!$B$68*((1+(Input!$B$70))^$C6),0)))))))</f>
        <v>0</v>
      </c>
      <c r="CW7" s="205">
        <f ca="1">IF($E7&gt;Input!$B$72,0,CV7+IF(ISBLANK(BV7),BU7,BV7)+IF(ISBLANK(CA7),BZ7,CA7)+IF(ISBLANK(CF7),CE7,CF7)+IF(ISBLANK(CK7),CJ7,CK7)+IF(ISBLANK(CP7),CO7,CP7))</f>
        <v>0</v>
      </c>
      <c r="CX7" s="220">
        <v>44307</v>
      </c>
      <c r="CY7" s="200">
        <f ca="1">IF(E7&gt;Input!$B$72,0,CW7-CT7-CS7)</f>
        <v>0</v>
      </c>
      <c r="CZ7" s="208">
        <f t="shared" ref="CZ7:CZ20" ca="1" si="16">(IF(CY7&lt;0,-CY7,0))+IF(AND(CY6&lt;0,CY7&lt;0),CZ6,0)</f>
        <v>0</v>
      </c>
      <c r="DA7" s="213">
        <f ca="1">IF($E7&gt;Input!$B$72,0,-PV(Input!$B$73/12,C7*12,0,CY7*12,1))</f>
        <v>0</v>
      </c>
      <c r="DC7" s="210">
        <f ca="1">DC6+1</f>
        <v>1</v>
      </c>
      <c r="DD7" s="211">
        <f>DD6+1</f>
        <v>2</v>
      </c>
      <c r="DE7" s="189">
        <f ca="1">DE6+1</f>
        <v>1</v>
      </c>
      <c r="DF7" s="190">
        <f ca="1">DF6+1</f>
        <v>1</v>
      </c>
      <c r="DG7" s="224"/>
      <c r="DH7" s="225" t="str">
        <f>IF(Input!$B$29&lt;&gt;0,"Lump Sum Cash"," ")</f>
        <v xml:space="preserve"> </v>
      </c>
      <c r="DI7" s="226">
        <f>'Current Needs'!J8</f>
        <v>0</v>
      </c>
      <c r="DJ7" s="227">
        <f ca="1">('Income Replacement Calculations'!CV7*12)+'Lump Sum Projectors'!BR7</f>
        <v>0</v>
      </c>
      <c r="DK7" s="227">
        <f ca="1">IF('Future Needs'!$X6&lt;0,0,'Future Needs'!X6)+'Lump Sum Projectors'!$BR7</f>
        <v>0</v>
      </c>
    </row>
    <row r="8" spans="2:119">
      <c r="B8" s="210">
        <f ca="1">IF('Income Replacement Calculations'!$CX$8&lt;0,B7+1)</f>
        <v>2</v>
      </c>
      <c r="C8" s="211">
        <f ca="1">IF('Income Replacement Calculations'!$CX$8&lt;0,C7+1)</f>
        <v>3</v>
      </c>
      <c r="D8" s="189">
        <f ca="1">IF('Income Replacement Calculations'!$CX$8&lt;0,D7+1)</f>
        <v>2</v>
      </c>
      <c r="E8" s="190">
        <f ca="1">IF('Income Replacement Calculations'!$CX$8&lt;0,E7+1)</f>
        <v>2</v>
      </c>
      <c r="G8" s="188" t="str">
        <f t="shared" ref="G8:G71" si="17">IF(G7=" "," ",G7+1)</f>
        <v xml:space="preserve"> </v>
      </c>
      <c r="H8" s="189">
        <f t="shared" si="5"/>
        <v>0</v>
      </c>
      <c r="I8" s="189">
        <f t="shared" si="6"/>
        <v>0</v>
      </c>
      <c r="J8" s="189" t="str">
        <f t="shared" ref="J8:J71" si="18">IF(J7=" "," ",J7+1)</f>
        <v xml:space="preserve"> </v>
      </c>
      <c r="K8" s="189">
        <f t="shared" si="0"/>
        <v>0</v>
      </c>
      <c r="L8" s="189">
        <f t="shared" si="7"/>
        <v>0</v>
      </c>
      <c r="M8" s="189" t="str">
        <f t="shared" ref="M8:M71" si="19">IF(M7=" "," ",M7+1)</f>
        <v xml:space="preserve"> </v>
      </c>
      <c r="N8" s="189">
        <f t="shared" si="1"/>
        <v>0</v>
      </c>
      <c r="O8" s="189">
        <f t="shared" si="8"/>
        <v>0</v>
      </c>
      <c r="P8" s="189" t="str">
        <f t="shared" ref="P8:P71" si="20">IF(P7=" "," ",P7+1)</f>
        <v xml:space="preserve"> </v>
      </c>
      <c r="Q8" s="189">
        <f t="shared" si="2"/>
        <v>0</v>
      </c>
      <c r="R8" s="189">
        <f t="shared" si="9"/>
        <v>0</v>
      </c>
      <c r="S8" s="190" t="str">
        <f t="shared" ref="S8:S71" si="21">IF(S7=" "," ",S7+1)</f>
        <v xml:space="preserve"> </v>
      </c>
      <c r="T8" s="191">
        <f t="shared" si="3"/>
        <v>0</v>
      </c>
      <c r="U8" s="192">
        <f t="shared" si="10"/>
        <v>0</v>
      </c>
      <c r="V8" s="193" t="str">
        <f t="shared" ref="V8:V71" si="22">IF(V7=" "," ",V7+1)</f>
        <v xml:space="preserve"> </v>
      </c>
      <c r="W8" s="191">
        <f t="shared" si="4"/>
        <v>0</v>
      </c>
      <c r="X8" s="192">
        <f t="shared" si="11"/>
        <v>0</v>
      </c>
      <c r="Y8" s="192">
        <f ca="1">IF(Input!$B$66&lt;=E8,7,I8+L8+O8+R8+U8+X8)</f>
        <v>7</v>
      </c>
      <c r="AA8" s="200">
        <f ca="1">IF(OR($E8&gt;Input!$B$72,$Y8=0),0,IF(OR($Y8=2,$Y8=3),Input!$B$59*((1+(Input!$B$71))^C7),IF(Y8=1,Input!$B$62*((1+(Input!$B$71))^C7))))+IF($E8&gt;Input!$B$72,0,IF($E8&gt;59,Input!$B$67*((1+(Input!$B$71))^C7)))</f>
        <v>0</v>
      </c>
      <c r="AB8" s="201"/>
      <c r="AC8" s="212"/>
      <c r="AD8" s="197"/>
      <c r="AE8" s="208">
        <f ca="1">IF(OR($E8&gt;=Input!$B$72,$E8&gt;=Input!$B$66),0,IF($Y8&gt;=2,Input!$B$60*((1+(Input!$B$69))^$C7),IF($Y8=1,Input!$B$63*((1+(Input!$B$69))^$C7),IF($Y8=0,Input!$B$65*((1+(Input!$B$69))^$C7),0))))</f>
        <v>0</v>
      </c>
      <c r="AF8" s="201"/>
      <c r="AG8" s="202"/>
      <c r="AI8" s="210">
        <f t="shared" ref="AI8:AI71" ca="1" si="23">AI7+1</f>
        <v>2</v>
      </c>
      <c r="AJ8" s="211">
        <f>AJ7+1</f>
        <v>3</v>
      </c>
      <c r="AK8" s="189">
        <f t="shared" ref="AK8:AK71" ca="1" si="24">AK7+1</f>
        <v>2</v>
      </c>
      <c r="AL8" s="190">
        <f t="shared" ref="AL8:AL71" ca="1" si="25">AL7+1</f>
        <v>2</v>
      </c>
      <c r="AN8" s="132">
        <f ca="1">IF(AND(Input!$B$85&lt;='Income Replacement Calculations'!$AL8,Input!$B$86&gt;='Income Replacement Calculations'!$AL8),1,0)</f>
        <v>0</v>
      </c>
      <c r="AO8" s="132">
        <f ca="1">IF(AN8=0,0,AN8+SUM(AN$6:AN7))</f>
        <v>0</v>
      </c>
      <c r="AP8" s="200">
        <f ca="1">IF(AND(Input!$B$85&lt;='Income Replacement Calculations'!$AL8,Input!$B$86&gt;='Income Replacement Calculations'!$AL8),Input!$B$83*((1+(Input!$B$87))^$C7),0)</f>
        <v>0</v>
      </c>
      <c r="AQ8" s="201"/>
      <c r="AR8" s="202"/>
      <c r="AS8" s="132">
        <f ca="1">IF(AND(Input!$B$92&lt;='Income Replacement Calculations'!$AL8,Input!$B$93&gt;='Income Replacement Calculations'!$AL8),1,0)</f>
        <v>0</v>
      </c>
      <c r="AT8" s="132">
        <f ca="1">IF(AS8=0,0,AS8+SUM(AS$6:AS7))</f>
        <v>0</v>
      </c>
      <c r="AU8" s="200">
        <f ca="1">IF(AND(Input!$B$92&lt;='Income Replacement Calculations'!$AL8,Input!$B$93&gt;='Income Replacement Calculations'!$AL8),Input!$B$90*((1+(Input!$B$94))^$C7),0)</f>
        <v>0</v>
      </c>
      <c r="AV8" s="201"/>
      <c r="AW8" s="202"/>
      <c r="AX8" s="132">
        <f ca="1">IF(AND(Input!$B$99&lt;='Income Replacement Calculations'!$AL8,Input!$B$100&gt;='Income Replacement Calculations'!$AL8),1,0)</f>
        <v>0</v>
      </c>
      <c r="AY8" s="132">
        <f ca="1">IF(AX8=0,0,AX8+SUM(AX$6:AX7))</f>
        <v>0</v>
      </c>
      <c r="AZ8" s="200">
        <f ca="1">IF(AND(Input!$B$99&lt;='Income Replacement Calculations'!$AL8,Input!$B$100&gt;='Income Replacement Calculations'!$AL8),Input!$B$97*((1+(Input!$B$101))^$C7),0)</f>
        <v>0</v>
      </c>
      <c r="BA8" s="201"/>
      <c r="BB8" s="202"/>
      <c r="BC8" s="132">
        <f ca="1">IF(AND(Input!$B$106&lt;='Income Replacement Calculations'!$AL8,Input!$B$107&gt;='Income Replacement Calculations'!$AL8),1,0)</f>
        <v>0</v>
      </c>
      <c r="BD8" s="132">
        <f ca="1">IF(BC8=0,0,BC8+SUM(BC$6:BC7))</f>
        <v>0</v>
      </c>
      <c r="BE8" s="200">
        <f ca="1">IF(AND(Input!$B$106&lt;='Income Replacement Calculations'!$AL8,Input!$B$107&gt;='Income Replacement Calculations'!$AL8),Input!$B$104*((1+(Input!$B$108))^$C7),0)</f>
        <v>0</v>
      </c>
      <c r="BF8" s="201"/>
      <c r="BG8" s="202"/>
      <c r="BH8" s="132">
        <f ca="1">IF(AND(Input!$B$113&lt;='Income Replacement Calculations'!$AL8,Input!$B$114&gt;='Income Replacement Calculations'!$AL8),1,0)</f>
        <v>0</v>
      </c>
      <c r="BI8" s="132">
        <f ca="1">IF(BH8=0,0,BH8+SUM(BH$6:BH7))</f>
        <v>0</v>
      </c>
      <c r="BJ8" s="200">
        <f ca="1">IF(AND(Input!$B$113&lt;='Income Replacement Calculations'!$AL8,Input!$B$114&gt;='Income Replacement Calculations'!$AL8),Input!$B$111*((1+(Input!$B$115))^$C7),0)</f>
        <v>0</v>
      </c>
      <c r="BK8" s="201"/>
      <c r="BL8" s="202"/>
      <c r="BM8" s="132">
        <f ca="1">IF(AND(Input!$B$120&lt;='Income Replacement Calculations'!$AL8,Input!$B$121&gt;='Income Replacement Calculations'!$AL8),1,0)</f>
        <v>0</v>
      </c>
      <c r="BN8" s="132">
        <f ca="1">IF(BM8=0,0,BM8+SUM(BM$6:BM7))</f>
        <v>0</v>
      </c>
      <c r="BO8" s="132"/>
      <c r="BP8" s="210">
        <f t="shared" ref="BP8:BP71" ca="1" si="26">BP7+1</f>
        <v>2</v>
      </c>
      <c r="BQ8" s="211">
        <f>BQ7+1</f>
        <v>3</v>
      </c>
      <c r="BR8" s="189">
        <f t="shared" ref="BR8:BR71" ca="1" si="27">BR7+1</f>
        <v>2</v>
      </c>
      <c r="BS8" s="190">
        <f t="shared" ref="BS8:BS71" ca="1" si="28">BS7+1</f>
        <v>2</v>
      </c>
      <c r="BT8" s="132"/>
      <c r="BU8" s="200">
        <f ca="1">IF(AND(Input!$B$120&lt;='Income Replacement Calculations'!$AL8,Input!$B$121&gt;='Income Replacement Calculations'!$AL8),Input!$B$118*((1+(Input!$B$122))^$C7),0)</f>
        <v>0</v>
      </c>
      <c r="BV8" s="201"/>
      <c r="BW8" s="202"/>
      <c r="BX8" s="203">
        <f ca="1">IF(AND(Input!$B$127&lt;='Income Replacement Calculations'!$AL8,Input!$B$128&gt;='Income Replacement Calculations'!$AL8),1,0)</f>
        <v>0</v>
      </c>
      <c r="BY8" s="203">
        <f t="shared" ca="1" si="12"/>
        <v>0</v>
      </c>
      <c r="BZ8" s="200">
        <f ca="1">IF(AND(Input!$B$127&lt;='Income Replacement Calculations'!$AL8,Input!$B$128&gt;='Income Replacement Calculations'!$AL8),Input!$B$125*((1+(Input!$B$129))^$C7),0)</f>
        <v>0</v>
      </c>
      <c r="CA8" s="201"/>
      <c r="CB8" s="202"/>
      <c r="CC8" s="203">
        <f ca="1">IF(AND(Input!$B$134&lt;='Income Replacement Calculations'!$AL8,Input!$B$135&gt;='Income Replacement Calculations'!$AL8),1,0)</f>
        <v>0</v>
      </c>
      <c r="CD8" s="203">
        <f t="shared" ca="1" si="13"/>
        <v>0</v>
      </c>
      <c r="CE8" s="200">
        <f ca="1">IF(AND(Input!$B$134&lt;='Income Replacement Calculations'!$AL8,Input!$B$135&gt;='Income Replacement Calculations'!$AL8),Input!$B$132*((1+(Input!$B$136))^$C7),0)</f>
        <v>0</v>
      </c>
      <c r="CF8" s="201"/>
      <c r="CG8" s="202"/>
      <c r="CH8" s="203">
        <f ca="1">IF(AND(Input!$B$141&lt;='Income Replacement Calculations'!$AL8,Input!$B$142&gt;='Income Replacement Calculations'!$AL8),1,0)</f>
        <v>0</v>
      </c>
      <c r="CI8" s="203">
        <f t="shared" ca="1" si="14"/>
        <v>0</v>
      </c>
      <c r="CJ8" s="200">
        <f ca="1">IF(AND(Input!$B$141&lt;='Income Replacement Calculations'!$AL8,Input!$B$142&gt;='Income Replacement Calculations'!$AL8),Input!$B$139*((1+(Input!$B$143))^$C7),0)</f>
        <v>0</v>
      </c>
      <c r="CK8" s="201"/>
      <c r="CL8" s="202"/>
      <c r="CM8" s="203">
        <f ca="1">IF(AND(Input!$B$148&lt;='Income Replacement Calculations'!$AL8,Input!$B$149&gt;='Income Replacement Calculations'!$AL8),1,0)</f>
        <v>0</v>
      </c>
      <c r="CN8" s="203">
        <f t="shared" ca="1" si="15"/>
        <v>0</v>
      </c>
      <c r="CO8" s="200">
        <f ca="1">IF(AND(Input!$B$148&lt;='Income Replacement Calculations'!$AL8,Input!$B$149&gt;='Income Replacement Calculations'!$AL8),Input!$B$146*((1+(Input!$B$150))^$C7),0)</f>
        <v>0</v>
      </c>
      <c r="CP8" s="201"/>
      <c r="CQ8" s="202"/>
      <c r="CS8" s="204">
        <f ca="1">IF($E8&gt;Input!$B$72,0,IF($CX$8&lt;0,IF(ISBLANK(AB8),AA8,AB8)+IF(ISBLANK(AF8),AE8,AF8)+IF(ISBLANK(AQ8),AP8,AQ8)+IF(ISBLANK(AV8),AU8,AV8)+IF(ISBLANK(BA8),AZ8,BA8)+IF(ISBLANK(BF8),BE8,BF8)+IF(ISBLANK(BK8),BJ8,BK8)," "))</f>
        <v>0</v>
      </c>
      <c r="CT8" s="205">
        <f ca="1">IF($E8&gt;Input!$B$72,0,CZ7)</f>
        <v>0</v>
      </c>
      <c r="CV8" s="204">
        <f ca="1">IF($E8&gt;Input!$B$72,0,((IF($Y8=0,Input!$B$64*((1+(Input!$B$70))^$C7),IF(OR($Y8=2,$Y8=3),Input!$B$58*((1+(Input!$B$70))^$C7),IF($Y8=1,Input!$B$61*((1+(Input!$B$70))^$C7),IF($Y8=7,Input!$B$68*((1+(Input!$B$70))^$C7),0)))))))</f>
        <v>0</v>
      </c>
      <c r="CW8" s="205">
        <f ca="1">IF($E8&gt;Input!$B$72,0,CV8+IF(ISBLANK(BV8),BU8,BV8)+IF(ISBLANK(CA8),BZ8,CA8)+IF(ISBLANK(CF8),CE8,CF8)+IF(ISBLANK(CK8),CJ8,CK8)+IF(ISBLANK(CP8),CO8,CP8))</f>
        <v>0</v>
      </c>
      <c r="CX8" s="220">
        <f ca="1">CX6-CX7</f>
        <v>-365</v>
      </c>
      <c r="CY8" s="200">
        <f ca="1">IF(AND($CY7&lt;0,($CS8+$CT8)&gt;$CW7),0,IF(E8&gt;Input!$B$72,0,CW8-CS8-CT8))</f>
        <v>0</v>
      </c>
      <c r="CZ8" s="208">
        <f t="shared" ca="1" si="16"/>
        <v>0</v>
      </c>
      <c r="DA8" s="213">
        <f ca="1">IF($E8&gt;Input!$B$72,0,-PV(Input!$B$73/12,C8*12,0,CY8*12,1))</f>
        <v>0</v>
      </c>
      <c r="DC8" s="210">
        <f t="shared" ref="DC8:DC71" ca="1" si="29">DC7+1</f>
        <v>2</v>
      </c>
      <c r="DD8" s="211">
        <f>DD7+1</f>
        <v>3</v>
      </c>
      <c r="DE8" s="189">
        <f t="shared" ref="DE8:DE71" ca="1" si="30">DE7+1</f>
        <v>2</v>
      </c>
      <c r="DF8" s="190">
        <f t="shared" ref="DF8:DF71" ca="1" si="31">DF7+1</f>
        <v>2</v>
      </c>
      <c r="DG8" s="224"/>
      <c r="DH8" s="225" t="str">
        <f>IF(Input!$B$30&lt;&gt;0,"Cash Reserves"," ")</f>
        <v xml:space="preserve"> </v>
      </c>
      <c r="DI8" s="226">
        <f>'Current Needs'!J9</f>
        <v>0</v>
      </c>
      <c r="DJ8" s="227">
        <f ca="1">('Income Replacement Calculations'!CV8*12)+'Lump Sum Projectors'!BR8</f>
        <v>0</v>
      </c>
      <c r="DK8" s="227">
        <f ca="1">IF('Future Needs'!$X7&lt;0,0,'Future Needs'!X7)+'Lump Sum Projectors'!$BR8</f>
        <v>0</v>
      </c>
    </row>
    <row r="9" spans="2:119">
      <c r="B9" s="210">
        <f ca="1">IF('Income Replacement Calculations'!$CX$8&lt;0,B8+1)</f>
        <v>3</v>
      </c>
      <c r="C9" s="211">
        <f ca="1">IF('Income Replacement Calculations'!$CX$8&lt;0,C8+1)</f>
        <v>4</v>
      </c>
      <c r="D9" s="189">
        <f ca="1">IF('Income Replacement Calculations'!$CX$8&lt;0,D8+1)</f>
        <v>3</v>
      </c>
      <c r="E9" s="190">
        <f ca="1">IF('Income Replacement Calculations'!$CX$8&lt;0,E8+1)</f>
        <v>3</v>
      </c>
      <c r="G9" s="188" t="str">
        <f t="shared" si="17"/>
        <v xml:space="preserve"> </v>
      </c>
      <c r="H9" s="189">
        <f t="shared" si="5"/>
        <v>0</v>
      </c>
      <c r="I9" s="189">
        <f t="shared" si="6"/>
        <v>0</v>
      </c>
      <c r="J9" s="189" t="str">
        <f t="shared" si="18"/>
        <v xml:space="preserve"> </v>
      </c>
      <c r="K9" s="189">
        <f t="shared" si="0"/>
        <v>0</v>
      </c>
      <c r="L9" s="189">
        <f t="shared" si="7"/>
        <v>0</v>
      </c>
      <c r="M9" s="189" t="str">
        <f t="shared" si="19"/>
        <v xml:space="preserve"> </v>
      </c>
      <c r="N9" s="189">
        <f t="shared" si="1"/>
        <v>0</v>
      </c>
      <c r="O9" s="189">
        <f t="shared" si="8"/>
        <v>0</v>
      </c>
      <c r="P9" s="189" t="str">
        <f t="shared" si="20"/>
        <v xml:space="preserve"> </v>
      </c>
      <c r="Q9" s="189">
        <f t="shared" si="2"/>
        <v>0</v>
      </c>
      <c r="R9" s="189">
        <f t="shared" si="9"/>
        <v>0</v>
      </c>
      <c r="S9" s="190" t="str">
        <f t="shared" si="21"/>
        <v xml:space="preserve"> </v>
      </c>
      <c r="T9" s="191">
        <f t="shared" si="3"/>
        <v>0</v>
      </c>
      <c r="U9" s="192">
        <f t="shared" si="10"/>
        <v>0</v>
      </c>
      <c r="V9" s="193" t="str">
        <f t="shared" si="22"/>
        <v xml:space="preserve"> </v>
      </c>
      <c r="W9" s="191">
        <f t="shared" si="4"/>
        <v>0</v>
      </c>
      <c r="X9" s="192">
        <f t="shared" si="11"/>
        <v>0</v>
      </c>
      <c r="Y9" s="192">
        <f ca="1">IF(Input!$B$66&lt;=E9,7,I9+L9+O9+R9+U9+X9)</f>
        <v>7</v>
      </c>
      <c r="AA9" s="200">
        <f ca="1">IF(OR($E9&gt;Input!$B$72,$Y9=0),0,IF(OR($Y9=2,$Y9=3),Input!$B$59*((1+(Input!$B$71))^C8),IF(Y9=1,Input!$B$62*((1+(Input!$B$71))^C8))))+IF($E9&gt;Input!$B$72,0,IF($E9&gt;59,Input!$B$67*((1+(Input!$B$71))^C8)))</f>
        <v>0</v>
      </c>
      <c r="AB9" s="201"/>
      <c r="AC9" s="212"/>
      <c r="AD9" s="197"/>
      <c r="AE9" s="208">
        <f ca="1">IF(OR($E9&gt;=Input!$B$72,$E9&gt;=Input!$B$66),0,IF($Y9&gt;=2,Input!$B$60*((1+(Input!$B$69))^$C8),IF($Y9=1,Input!$B$63*((1+(Input!$B$69))^$C8),IF($Y9=0,Input!$B$65*((1+(Input!$B$69))^$C8),0))))</f>
        <v>0</v>
      </c>
      <c r="AF9" s="201"/>
      <c r="AG9" s="202"/>
      <c r="AI9" s="210">
        <f t="shared" ca="1" si="23"/>
        <v>3</v>
      </c>
      <c r="AJ9" s="211">
        <f t="shared" ref="AJ9:AJ72" si="32">AJ8+1</f>
        <v>4</v>
      </c>
      <c r="AK9" s="189">
        <f t="shared" ca="1" si="24"/>
        <v>3</v>
      </c>
      <c r="AL9" s="190">
        <f t="shared" ca="1" si="25"/>
        <v>3</v>
      </c>
      <c r="AN9" s="132">
        <f ca="1">IF(AND(Input!$B$85&lt;='Income Replacement Calculations'!$AL9,Input!$B$86&gt;='Income Replacement Calculations'!$AL9),1,0)</f>
        <v>0</v>
      </c>
      <c r="AO9" s="132">
        <f ca="1">IF(AN9=0,0,AN9+SUM(AN$6:AN8))</f>
        <v>0</v>
      </c>
      <c r="AP9" s="200">
        <f ca="1">IF(AND(Input!$B$85&lt;='Income Replacement Calculations'!$AL9,Input!$B$86&gt;='Income Replacement Calculations'!$AL9),Input!$B$83*((1+(Input!$B$87))^$C8),0)</f>
        <v>0</v>
      </c>
      <c r="AQ9" s="201"/>
      <c r="AR9" s="202"/>
      <c r="AS9" s="132">
        <f ca="1">IF(AND(Input!$B$92&lt;='Income Replacement Calculations'!$AL9,Input!$B$93&gt;='Income Replacement Calculations'!$AL9),1,0)</f>
        <v>0</v>
      </c>
      <c r="AT9" s="132">
        <f ca="1">IF(AS9=0,0,AS9+SUM(AS$6:AS8))</f>
        <v>0</v>
      </c>
      <c r="AU9" s="200">
        <f ca="1">IF(AND(Input!$B$92&lt;='Income Replacement Calculations'!$AL9,Input!$B$93&gt;='Income Replacement Calculations'!$AL9),Input!$B$90*((1+(Input!$B$94))^$C8),0)</f>
        <v>0</v>
      </c>
      <c r="AV9" s="201"/>
      <c r="AW9" s="202"/>
      <c r="AX9" s="132">
        <f ca="1">IF(AND(Input!$B$99&lt;='Income Replacement Calculations'!$AL9,Input!$B$100&gt;='Income Replacement Calculations'!$AL9),1,0)</f>
        <v>0</v>
      </c>
      <c r="AY9" s="132">
        <f ca="1">IF(AX9=0,0,AX9+SUM(AX$6:AX8))</f>
        <v>0</v>
      </c>
      <c r="AZ9" s="200">
        <f ca="1">IF(AND(Input!$B$99&lt;='Income Replacement Calculations'!$AL9,Input!$B$100&gt;='Income Replacement Calculations'!$AL9),Input!$B$97*((1+(Input!$B$101))^$C8),0)</f>
        <v>0</v>
      </c>
      <c r="BA9" s="201"/>
      <c r="BB9" s="202"/>
      <c r="BC9" s="132">
        <f ca="1">IF(AND(Input!$B$106&lt;='Income Replacement Calculations'!$AL9,Input!$B$107&gt;='Income Replacement Calculations'!$AL9),1,0)</f>
        <v>0</v>
      </c>
      <c r="BD9" s="132">
        <f ca="1">IF(BC9=0,0,BC9+SUM(BC$6:BC8))</f>
        <v>0</v>
      </c>
      <c r="BE9" s="200">
        <f ca="1">IF(AND(Input!$B$106&lt;='Income Replacement Calculations'!$AL9,Input!$B$107&gt;='Income Replacement Calculations'!$AL9),Input!$B$104*((1+(Input!$B$108))^$C8),0)</f>
        <v>0</v>
      </c>
      <c r="BF9" s="201"/>
      <c r="BG9" s="202"/>
      <c r="BH9" s="132">
        <f ca="1">IF(AND(Input!$B$113&lt;='Income Replacement Calculations'!$AL9,Input!$B$114&gt;='Income Replacement Calculations'!$AL9),1,0)</f>
        <v>0</v>
      </c>
      <c r="BI9" s="132">
        <f ca="1">IF(BH9=0,0,BH9+SUM(BH$6:BH8))</f>
        <v>0</v>
      </c>
      <c r="BJ9" s="200">
        <f ca="1">IF(AND(Input!$B$113&lt;='Income Replacement Calculations'!$AL9,Input!$B$114&gt;='Income Replacement Calculations'!$AL9),Input!$B$111*((1+(Input!$B$115))^$C8),0)</f>
        <v>0</v>
      </c>
      <c r="BK9" s="201"/>
      <c r="BL9" s="202"/>
      <c r="BM9" s="132">
        <f ca="1">IF(AND(Input!$B$120&lt;='Income Replacement Calculations'!$AL9,Input!$B$121&gt;='Income Replacement Calculations'!$AL9),1,0)</f>
        <v>0</v>
      </c>
      <c r="BN9" s="132">
        <f ca="1">IF(BM9=0,0,BM9+SUM(BM$6:BM8))</f>
        <v>0</v>
      </c>
      <c r="BO9" s="132"/>
      <c r="BP9" s="210">
        <f t="shared" ca="1" si="26"/>
        <v>3</v>
      </c>
      <c r="BQ9" s="211">
        <f t="shared" ref="BQ9:BQ72" si="33">BQ8+1</f>
        <v>4</v>
      </c>
      <c r="BR9" s="189">
        <f t="shared" ca="1" si="27"/>
        <v>3</v>
      </c>
      <c r="BS9" s="190">
        <f t="shared" ca="1" si="28"/>
        <v>3</v>
      </c>
      <c r="BT9" s="132"/>
      <c r="BU9" s="200">
        <f ca="1">IF(AND(Input!$B$120&lt;='Income Replacement Calculations'!$AL9,Input!$B$121&gt;='Income Replacement Calculations'!$AL9),Input!$B$118*((1+(Input!$B$122))^$C8),0)</f>
        <v>0</v>
      </c>
      <c r="BV9" s="201"/>
      <c r="BW9" s="202"/>
      <c r="BX9" s="203">
        <f ca="1">IF(AND(Input!$B$127&lt;='Income Replacement Calculations'!$AL9,Input!$B$128&gt;='Income Replacement Calculations'!$AL9),1,0)</f>
        <v>0</v>
      </c>
      <c r="BY9" s="203">
        <f t="shared" ca="1" si="12"/>
        <v>0</v>
      </c>
      <c r="BZ9" s="200">
        <f ca="1">IF(AND(Input!$B$127&lt;='Income Replacement Calculations'!$AL9,Input!$B$128&gt;='Income Replacement Calculations'!$AL9),Input!$B$125*((1+(Input!$B$129))^$C8),0)</f>
        <v>0</v>
      </c>
      <c r="CA9" s="201"/>
      <c r="CB9" s="202"/>
      <c r="CC9" s="203">
        <f ca="1">IF(AND(Input!$B$134&lt;='Income Replacement Calculations'!$AL9,Input!$B$135&gt;='Income Replacement Calculations'!$AL9),1,0)</f>
        <v>0</v>
      </c>
      <c r="CD9" s="203">
        <f t="shared" ca="1" si="13"/>
        <v>0</v>
      </c>
      <c r="CE9" s="200">
        <f ca="1">IF(AND(Input!$B$134&lt;='Income Replacement Calculations'!$AL9,Input!$B$135&gt;='Income Replacement Calculations'!$AL9),Input!$B$132*((1+(Input!$B$136))^$C8),0)</f>
        <v>0</v>
      </c>
      <c r="CF9" s="201"/>
      <c r="CG9" s="202"/>
      <c r="CH9" s="203">
        <f ca="1">IF(AND(Input!$B$141&lt;='Income Replacement Calculations'!$AL9,Input!$B$142&gt;='Income Replacement Calculations'!$AL9),1,0)</f>
        <v>0</v>
      </c>
      <c r="CI9" s="203">
        <f t="shared" ca="1" si="14"/>
        <v>0</v>
      </c>
      <c r="CJ9" s="200">
        <f ca="1">IF(AND(Input!$B$141&lt;='Income Replacement Calculations'!$AL9,Input!$B$142&gt;='Income Replacement Calculations'!$AL9),Input!$B$139*((1+(Input!$B$143))^$C8),0)</f>
        <v>0</v>
      </c>
      <c r="CK9" s="201"/>
      <c r="CL9" s="202"/>
      <c r="CM9" s="203">
        <f ca="1">IF(AND(Input!$B$148&lt;='Income Replacement Calculations'!$AL9,Input!$B$149&gt;='Income Replacement Calculations'!$AL9),1,0)</f>
        <v>0</v>
      </c>
      <c r="CN9" s="203">
        <f t="shared" ca="1" si="15"/>
        <v>0</v>
      </c>
      <c r="CO9" s="200">
        <f ca="1">IF(AND(Input!$B$148&lt;='Income Replacement Calculations'!$AL9,Input!$B$149&gt;='Income Replacement Calculations'!$AL9),Input!$B$146*((1+(Input!$B$150))^$C8),0)</f>
        <v>0</v>
      </c>
      <c r="CP9" s="201"/>
      <c r="CQ9" s="202"/>
      <c r="CS9" s="204">
        <f ca="1">IF($E9&gt;Input!$B$72,0,IF($CX$8&lt;0,IF(ISBLANK(AB9),AA9,AB9)+IF(ISBLANK(AF9),AE9,AF9)+IF(ISBLANK(AQ9),AP9,AQ9)+IF(ISBLANK(AV9),AU9,AV9)+IF(ISBLANK(BA9),AZ9,BA9)+IF(ISBLANK(BF9),BE9,BF9)+IF(ISBLANK(BK9),BJ9,BK9)," "))</f>
        <v>0</v>
      </c>
      <c r="CT9" s="205">
        <f ca="1">IF(CY8=0,CS8+CT8-CW8,IF($E9&gt;Input!$B$72,0,CZ8))</f>
        <v>0</v>
      </c>
      <c r="CV9" s="204">
        <f ca="1">IF($E9&gt;Input!$B$72,0,((IF($Y9=0,Input!$B$64*((1+(Input!$B$70))^$C8),IF(OR($Y9=2,$Y9=3),Input!$B$58*((1+(Input!$B$70))^$C8),IF($Y9=1,Input!$B$61*((1+(Input!$B$70))^$C8),IF($Y9=7,Input!$B$68*((1+(Input!$B$70))^$C8),0)))))))</f>
        <v>0</v>
      </c>
      <c r="CW9" s="205">
        <f ca="1">IF($E9&gt;Input!$B$72,0,CV9+IF(ISBLANK(BV9),BU9,BV9)+IF(ISBLANK(CA9),BZ9,CA9)+IF(ISBLANK(CF9),CE9,CF9)+IF(ISBLANK(CK9),CJ9,CK9)+IF(ISBLANK(CP9),CO9,CP9))</f>
        <v>0</v>
      </c>
      <c r="CX9" s="221"/>
      <c r="CY9" s="200">
        <f ca="1">IF(AND($CY8&lt;0,($CS9+$CT9)&gt;$CW8),0,IF(E9&gt;Input!$B$72,0,CW9-CS9-CT9))</f>
        <v>0</v>
      </c>
      <c r="CZ9" s="208">
        <f t="shared" ca="1" si="16"/>
        <v>0</v>
      </c>
      <c r="DA9" s="213">
        <f ca="1">IF($E9&gt;Input!$B$72,0,-PV(Input!$B$73/12,C9*12,0,CY9*12,1))</f>
        <v>0</v>
      </c>
      <c r="DC9" s="210">
        <f t="shared" ca="1" si="29"/>
        <v>3</v>
      </c>
      <c r="DD9" s="211">
        <f t="shared" ref="DD9:DD72" si="34">DD8+1</f>
        <v>4</v>
      </c>
      <c r="DE9" s="189">
        <f t="shared" ca="1" si="30"/>
        <v>3</v>
      </c>
      <c r="DF9" s="190">
        <f t="shared" ca="1" si="31"/>
        <v>3</v>
      </c>
      <c r="DG9" s="224"/>
      <c r="DH9" s="225" t="str">
        <f>IF(Input!$B$31&lt;&gt;0,"Final Expenses"," ")</f>
        <v xml:space="preserve"> </v>
      </c>
      <c r="DI9" s="226">
        <f>'Current Needs'!J10</f>
        <v>0</v>
      </c>
      <c r="DJ9" s="227">
        <f ca="1">('Income Replacement Calculations'!CV9*12)+'Lump Sum Projectors'!BR9</f>
        <v>0</v>
      </c>
      <c r="DK9" s="227">
        <f ca="1">IF('Future Needs'!$X8&lt;0,0,'Future Needs'!X8)+'Lump Sum Projectors'!$BR9</f>
        <v>0</v>
      </c>
    </row>
    <row r="10" spans="2:119">
      <c r="B10" s="210">
        <f ca="1">IF('Income Replacement Calculations'!$CX$8&lt;0,B9+1)</f>
        <v>4</v>
      </c>
      <c r="C10" s="211">
        <f ca="1">IF('Income Replacement Calculations'!$CX$8&lt;0,C9+1)</f>
        <v>5</v>
      </c>
      <c r="D10" s="189">
        <f ca="1">IF('Income Replacement Calculations'!$CX$8&lt;0,D9+1)</f>
        <v>4</v>
      </c>
      <c r="E10" s="190">
        <f ca="1">IF('Income Replacement Calculations'!$CX$8&lt;0,E9+1)</f>
        <v>4</v>
      </c>
      <c r="G10" s="188" t="str">
        <f t="shared" si="17"/>
        <v xml:space="preserve"> </v>
      </c>
      <c r="H10" s="189">
        <f t="shared" si="5"/>
        <v>0</v>
      </c>
      <c r="I10" s="189">
        <f t="shared" si="6"/>
        <v>0</v>
      </c>
      <c r="J10" s="189" t="str">
        <f t="shared" si="18"/>
        <v xml:space="preserve"> </v>
      </c>
      <c r="K10" s="189">
        <f t="shared" si="0"/>
        <v>0</v>
      </c>
      <c r="L10" s="189">
        <f t="shared" si="7"/>
        <v>0</v>
      </c>
      <c r="M10" s="189" t="str">
        <f t="shared" si="19"/>
        <v xml:space="preserve"> </v>
      </c>
      <c r="N10" s="189">
        <f t="shared" si="1"/>
        <v>0</v>
      </c>
      <c r="O10" s="189">
        <f t="shared" si="8"/>
        <v>0</v>
      </c>
      <c r="P10" s="189" t="str">
        <f t="shared" si="20"/>
        <v xml:space="preserve"> </v>
      </c>
      <c r="Q10" s="189">
        <f t="shared" si="2"/>
        <v>0</v>
      </c>
      <c r="R10" s="189">
        <f t="shared" si="9"/>
        <v>0</v>
      </c>
      <c r="S10" s="190" t="str">
        <f t="shared" si="21"/>
        <v xml:space="preserve"> </v>
      </c>
      <c r="T10" s="191">
        <f t="shared" si="3"/>
        <v>0</v>
      </c>
      <c r="U10" s="192">
        <f t="shared" si="10"/>
        <v>0</v>
      </c>
      <c r="V10" s="193" t="str">
        <f t="shared" si="22"/>
        <v xml:space="preserve"> </v>
      </c>
      <c r="W10" s="191">
        <f t="shared" si="4"/>
        <v>0</v>
      </c>
      <c r="X10" s="192">
        <f t="shared" si="11"/>
        <v>0</v>
      </c>
      <c r="Y10" s="192">
        <f ca="1">IF(Input!$B$66&lt;=E10,7,I10+L10+O10+R10+U10+X10)</f>
        <v>7</v>
      </c>
      <c r="AA10" s="200">
        <f ca="1">IF(OR($E10&gt;Input!$B$72,$Y10=0),0,IF(OR($Y10=2,$Y10=3),Input!$B$59*((1+(Input!$B$71))^C9),IF(Y10=1,Input!$B$62*((1+(Input!$B$71))^C9))))+IF($E10&gt;Input!$B$72,0,IF($E10&gt;59,Input!$B$67*((1+(Input!$B$71))^C9)))</f>
        <v>0</v>
      </c>
      <c r="AB10" s="201"/>
      <c r="AC10" s="212"/>
      <c r="AD10" s="197"/>
      <c r="AE10" s="208">
        <f ca="1">IF(OR($E10&gt;=Input!$B$72,$E10&gt;=Input!$B$66),0,IF($Y10&gt;=2,Input!$B$60*((1+(Input!$B$69))^$C9),IF($Y10=1,Input!$B$63*((1+(Input!$B$69))^$C9),IF($Y10=0,Input!$B$65*((1+(Input!$B$69))^$C9),0))))</f>
        <v>0</v>
      </c>
      <c r="AF10" s="201"/>
      <c r="AG10" s="202"/>
      <c r="AI10" s="210">
        <f t="shared" ca="1" si="23"/>
        <v>4</v>
      </c>
      <c r="AJ10" s="211">
        <f t="shared" si="32"/>
        <v>5</v>
      </c>
      <c r="AK10" s="189">
        <f t="shared" ca="1" si="24"/>
        <v>4</v>
      </c>
      <c r="AL10" s="190">
        <f t="shared" ca="1" si="25"/>
        <v>4</v>
      </c>
      <c r="AN10" s="132">
        <f ca="1">IF(AND(Input!$B$85&lt;='Income Replacement Calculations'!$AL10,Input!$B$86&gt;='Income Replacement Calculations'!$AL10),1,0)</f>
        <v>0</v>
      </c>
      <c r="AO10" s="132">
        <f ca="1">IF(AN10=0,0,AN10+SUM(AN$6:AN9))</f>
        <v>0</v>
      </c>
      <c r="AP10" s="200">
        <f ca="1">IF(AND(Input!$B$85&lt;='Income Replacement Calculations'!$AL10,Input!$B$86&gt;='Income Replacement Calculations'!$AL10),Input!$B$83*((1+(Input!$B$87))^$C9),0)</f>
        <v>0</v>
      </c>
      <c r="AQ10" s="201"/>
      <c r="AR10" s="202"/>
      <c r="AS10" s="132">
        <f ca="1">IF(AND(Input!$B$92&lt;='Income Replacement Calculations'!$AL10,Input!$B$93&gt;='Income Replacement Calculations'!$AL10),1,0)</f>
        <v>0</v>
      </c>
      <c r="AT10" s="132">
        <f ca="1">IF(AS10=0,0,AS10+SUM(AS$6:AS9))</f>
        <v>0</v>
      </c>
      <c r="AU10" s="200">
        <f ca="1">IF(AND(Input!$B$92&lt;='Income Replacement Calculations'!$AL10,Input!$B$93&gt;='Income Replacement Calculations'!$AL10),Input!$B$90*((1+(Input!$B$94))^$C9),0)</f>
        <v>0</v>
      </c>
      <c r="AV10" s="201"/>
      <c r="AW10" s="202"/>
      <c r="AX10" s="132">
        <f ca="1">IF(AND(Input!$B$99&lt;='Income Replacement Calculations'!$AL10,Input!$B$100&gt;='Income Replacement Calculations'!$AL10),1,0)</f>
        <v>0</v>
      </c>
      <c r="AY10" s="132">
        <f ca="1">IF(AX10=0,0,AX10+SUM(AX$6:AX9))</f>
        <v>0</v>
      </c>
      <c r="AZ10" s="200">
        <f ca="1">IF(AND(Input!$B$99&lt;='Income Replacement Calculations'!$AL10,Input!$B$100&gt;='Income Replacement Calculations'!$AL10),Input!$B$97*((1+(Input!$B$101))^$C9),0)</f>
        <v>0</v>
      </c>
      <c r="BA10" s="201"/>
      <c r="BB10" s="202"/>
      <c r="BC10" s="132">
        <f ca="1">IF(AND(Input!$B$106&lt;='Income Replacement Calculations'!$AL10,Input!$B$107&gt;='Income Replacement Calculations'!$AL10),1,0)</f>
        <v>0</v>
      </c>
      <c r="BD10" s="132">
        <f ca="1">IF(BC10=0,0,BC10+SUM(BC$6:BC9))</f>
        <v>0</v>
      </c>
      <c r="BE10" s="200">
        <f ca="1">IF(AND(Input!$B$106&lt;='Income Replacement Calculations'!$AL10,Input!$B$107&gt;='Income Replacement Calculations'!$AL10),Input!$B$104*((1+(Input!$B$108))^$C9),0)</f>
        <v>0</v>
      </c>
      <c r="BF10" s="201"/>
      <c r="BG10" s="202"/>
      <c r="BH10" s="132">
        <f ca="1">IF(AND(Input!$B$113&lt;='Income Replacement Calculations'!$AL10,Input!$B$114&gt;='Income Replacement Calculations'!$AL10),1,0)</f>
        <v>0</v>
      </c>
      <c r="BI10" s="132">
        <f ca="1">IF(BH10=0,0,BH10+SUM(BH$6:BH9))</f>
        <v>0</v>
      </c>
      <c r="BJ10" s="200">
        <f ca="1">IF(AND(Input!$B$113&lt;='Income Replacement Calculations'!$AL10,Input!$B$114&gt;='Income Replacement Calculations'!$AL10),Input!$B$111*((1+(Input!$B$115))^$C9),0)</f>
        <v>0</v>
      </c>
      <c r="BK10" s="201"/>
      <c r="BL10" s="202"/>
      <c r="BM10" s="132">
        <f ca="1">IF(AND(Input!$B$120&lt;='Income Replacement Calculations'!$AL10,Input!$B$121&gt;='Income Replacement Calculations'!$AL10),1,0)</f>
        <v>0</v>
      </c>
      <c r="BN10" s="132">
        <f ca="1">IF(BM10=0,0,BM10+SUM(BM$6:BM9))</f>
        <v>0</v>
      </c>
      <c r="BO10" s="132"/>
      <c r="BP10" s="210">
        <f t="shared" ca="1" si="26"/>
        <v>4</v>
      </c>
      <c r="BQ10" s="211">
        <f t="shared" si="33"/>
        <v>5</v>
      </c>
      <c r="BR10" s="189">
        <f t="shared" ca="1" si="27"/>
        <v>4</v>
      </c>
      <c r="BS10" s="190">
        <f t="shared" ca="1" si="28"/>
        <v>4</v>
      </c>
      <c r="BT10" s="132"/>
      <c r="BU10" s="200">
        <f ca="1">IF(AND(Input!$B$120&lt;='Income Replacement Calculations'!$AL10,Input!$B$121&gt;='Income Replacement Calculations'!$AL10),Input!$B$118*((1+(Input!$B$122))^$C9),0)</f>
        <v>0</v>
      </c>
      <c r="BV10" s="201"/>
      <c r="BW10" s="202"/>
      <c r="BX10" s="203">
        <f ca="1">IF(AND(Input!$B$127&lt;='Income Replacement Calculations'!$AL10,Input!$B$128&gt;='Income Replacement Calculations'!$AL10),1,0)</f>
        <v>0</v>
      </c>
      <c r="BY10" s="203">
        <f t="shared" ca="1" si="12"/>
        <v>0</v>
      </c>
      <c r="BZ10" s="200">
        <f ca="1">IF(AND(Input!$B$127&lt;='Income Replacement Calculations'!$AL10,Input!$B$128&gt;='Income Replacement Calculations'!$AL10),Input!$B$125*((1+(Input!$B$129))^$C9),0)</f>
        <v>0</v>
      </c>
      <c r="CA10" s="201"/>
      <c r="CB10" s="202"/>
      <c r="CC10" s="203">
        <f ca="1">IF(AND(Input!$B$134&lt;='Income Replacement Calculations'!$AL10,Input!$B$135&gt;='Income Replacement Calculations'!$AL10),1,0)</f>
        <v>0</v>
      </c>
      <c r="CD10" s="203">
        <f t="shared" ca="1" si="13"/>
        <v>0</v>
      </c>
      <c r="CE10" s="200">
        <f ca="1">IF(AND(Input!$B$134&lt;='Income Replacement Calculations'!$AL10,Input!$B$135&gt;='Income Replacement Calculations'!$AL10),Input!$B$132*((1+(Input!$B$136))^$C9),0)</f>
        <v>0</v>
      </c>
      <c r="CF10" s="201"/>
      <c r="CG10" s="202"/>
      <c r="CH10" s="203">
        <f ca="1">IF(AND(Input!$B$141&lt;='Income Replacement Calculations'!$AL10,Input!$B$142&gt;='Income Replacement Calculations'!$AL10),1,0)</f>
        <v>0</v>
      </c>
      <c r="CI10" s="203">
        <f t="shared" ca="1" si="14"/>
        <v>0</v>
      </c>
      <c r="CJ10" s="200">
        <f ca="1">IF(AND(Input!$B$141&lt;='Income Replacement Calculations'!$AL10,Input!$B$142&gt;='Income Replacement Calculations'!$AL10),Input!$B$139*((1+(Input!$B$143))^$C9),0)</f>
        <v>0</v>
      </c>
      <c r="CK10" s="201"/>
      <c r="CL10" s="202"/>
      <c r="CM10" s="203">
        <f ca="1">IF(AND(Input!$B$148&lt;='Income Replacement Calculations'!$AL10,Input!$B$149&gt;='Income Replacement Calculations'!$AL10),1,0)</f>
        <v>0</v>
      </c>
      <c r="CN10" s="203">
        <f t="shared" ca="1" si="15"/>
        <v>0</v>
      </c>
      <c r="CO10" s="200">
        <f ca="1">IF(AND(Input!$B$148&lt;='Income Replacement Calculations'!$AL10,Input!$B$149&gt;='Income Replacement Calculations'!$AL10),Input!$B$146*((1+(Input!$B$150))^$C9),0)</f>
        <v>0</v>
      </c>
      <c r="CP10" s="201"/>
      <c r="CQ10" s="202"/>
      <c r="CS10" s="204">
        <f ca="1">IF($E10&gt;Input!$B$72,0,IF($CX$8&lt;0,IF(ISBLANK(AB10),AA10,AB10)+IF(ISBLANK(AF10),AE10,AF10)+IF(ISBLANK(AQ10),AP10,AQ10)+IF(ISBLANK(AV10),AU10,AV10)+IF(ISBLANK(BA10),AZ10,BA10)+IF(ISBLANK(BF10),BE10,BF10)+IF(ISBLANK(BK10),BJ10,BK10)," "))</f>
        <v>0</v>
      </c>
      <c r="CT10" s="205">
        <f ca="1">IF(CY9=0,CS9+CT9-CW9,IF($E10&gt;Input!$B$72,0,CZ9))</f>
        <v>0</v>
      </c>
      <c r="CV10" s="204">
        <f ca="1">IF($E10&gt;Input!$B$72,0,((IF($Y10=0,Input!$B$64*((1+(Input!$B$70))^$C9),IF(OR($Y10=2,$Y10=3),Input!$B$58*((1+(Input!$B$70))^$C9),IF($Y10=1,Input!$B$61*((1+(Input!$B$70))^$C9),IF($Y10=7,Input!$B$68*((1+(Input!$B$70))^$C9),0)))))))</f>
        <v>0</v>
      </c>
      <c r="CW10" s="205">
        <f ca="1">IF($E10&gt;Input!$B$72,0,CV10+IF(ISBLANK(BV10),BU10,BV10)+IF(ISBLANK(CA10),BZ10,CA10)+IF(ISBLANK(CF10),CE10,CF10)+IF(ISBLANK(CK10),CJ10,CK10)+IF(ISBLANK(CP10),CO10,CP10))</f>
        <v>0</v>
      </c>
      <c r="CX10" s="221"/>
      <c r="CY10" s="200">
        <f ca="1">IF(AND($CY9&lt;0,($CS10+$CT10)&gt;$CW9),0,IF(E10&gt;Input!$B$72,0,CW10-CS10-CT10))</f>
        <v>0</v>
      </c>
      <c r="CZ10" s="208">
        <f t="shared" ca="1" si="16"/>
        <v>0</v>
      </c>
      <c r="DA10" s="213">
        <f ca="1">IF($E10&gt;Input!$B$72,0,-PV(Input!$B$73/12,C10*12,0,CY10*12,1))</f>
        <v>0</v>
      </c>
      <c r="DC10" s="210">
        <f t="shared" ca="1" si="29"/>
        <v>4</v>
      </c>
      <c r="DD10" s="211">
        <f t="shared" si="34"/>
        <v>5</v>
      </c>
      <c r="DE10" s="189">
        <f t="shared" ca="1" si="30"/>
        <v>4</v>
      </c>
      <c r="DF10" s="190">
        <f t="shared" ca="1" si="31"/>
        <v>4</v>
      </c>
      <c r="DG10" s="224"/>
      <c r="DH10" s="225" t="str">
        <f>IF(Input!$B$32&lt;&gt;0,"Pay Off Debts"," ")</f>
        <v xml:space="preserve"> </v>
      </c>
      <c r="DI10" s="226">
        <f>'Current Needs'!J11</f>
        <v>0</v>
      </c>
      <c r="DJ10" s="227">
        <f ca="1">('Income Replacement Calculations'!CV10*12)+'Lump Sum Projectors'!BR10</f>
        <v>0</v>
      </c>
      <c r="DK10" s="227">
        <f ca="1">IF('Future Needs'!$X9&lt;0,0,'Future Needs'!X9)+'Lump Sum Projectors'!$BR10</f>
        <v>0</v>
      </c>
    </row>
    <row r="11" spans="2:119">
      <c r="B11" s="210">
        <f ca="1">IF('Income Replacement Calculations'!$CX$8&lt;0,B10+1)</f>
        <v>5</v>
      </c>
      <c r="C11" s="211">
        <f ca="1">IF('Income Replacement Calculations'!$CX$8&lt;0,C10+1)</f>
        <v>6</v>
      </c>
      <c r="D11" s="189">
        <f ca="1">IF('Income Replacement Calculations'!$CX$8&lt;0,D10+1)</f>
        <v>5</v>
      </c>
      <c r="E11" s="190">
        <f ca="1">IF('Income Replacement Calculations'!$CX$8&lt;0,E10+1)</f>
        <v>5</v>
      </c>
      <c r="G11" s="188" t="str">
        <f t="shared" si="17"/>
        <v xml:space="preserve"> </v>
      </c>
      <c r="H11" s="189">
        <f t="shared" si="5"/>
        <v>0</v>
      </c>
      <c r="I11" s="189">
        <f t="shared" si="6"/>
        <v>0</v>
      </c>
      <c r="J11" s="189" t="str">
        <f t="shared" si="18"/>
        <v xml:space="preserve"> </v>
      </c>
      <c r="K11" s="189">
        <f t="shared" si="0"/>
        <v>0</v>
      </c>
      <c r="L11" s="189">
        <f t="shared" si="7"/>
        <v>0</v>
      </c>
      <c r="M11" s="189" t="str">
        <f t="shared" si="19"/>
        <v xml:space="preserve"> </v>
      </c>
      <c r="N11" s="189">
        <f t="shared" si="1"/>
        <v>0</v>
      </c>
      <c r="O11" s="189">
        <f t="shared" si="8"/>
        <v>0</v>
      </c>
      <c r="P11" s="189" t="str">
        <f t="shared" si="20"/>
        <v xml:space="preserve"> </v>
      </c>
      <c r="Q11" s="189">
        <f t="shared" si="2"/>
        <v>0</v>
      </c>
      <c r="R11" s="189">
        <f t="shared" si="9"/>
        <v>0</v>
      </c>
      <c r="S11" s="190" t="str">
        <f t="shared" si="21"/>
        <v xml:space="preserve"> </v>
      </c>
      <c r="T11" s="191">
        <f t="shared" si="3"/>
        <v>0</v>
      </c>
      <c r="U11" s="192">
        <f t="shared" si="10"/>
        <v>0</v>
      </c>
      <c r="V11" s="193" t="str">
        <f t="shared" si="22"/>
        <v xml:space="preserve"> </v>
      </c>
      <c r="W11" s="191">
        <f t="shared" si="4"/>
        <v>0</v>
      </c>
      <c r="X11" s="192">
        <f t="shared" si="11"/>
        <v>0</v>
      </c>
      <c r="Y11" s="192">
        <f ca="1">IF(Input!$B$66&lt;=E11,7,I11+L11+O11+R11+U11+X11)</f>
        <v>7</v>
      </c>
      <c r="AA11" s="200">
        <f ca="1">IF(OR($E11&gt;Input!$B$72,$Y11=0),0,IF(OR($Y11=2,$Y11=3),Input!$B$59*((1+(Input!$B$71))^C10),IF(Y11=1,Input!$B$62*((1+(Input!$B$71))^C10))))+IF($E11&gt;Input!$B$72,0,IF($E11&gt;59,Input!$B$67*((1+(Input!$B$71))^C10)))</f>
        <v>0</v>
      </c>
      <c r="AB11" s="201"/>
      <c r="AC11" s="212"/>
      <c r="AD11" s="197"/>
      <c r="AE11" s="208">
        <f ca="1">IF(OR($E11&gt;=Input!$B$72,$E11&gt;=Input!$B$66),0,IF($Y11&gt;=2,Input!$B$60*((1+(Input!$B$69))^$C10),IF($Y11=1,Input!$B$63*((1+(Input!$B$69))^$C10),IF($Y11=0,Input!$B$65*((1+(Input!$B$69))^$C10),0))))</f>
        <v>0</v>
      </c>
      <c r="AF11" s="201"/>
      <c r="AG11" s="202"/>
      <c r="AI11" s="210">
        <f t="shared" ca="1" si="23"/>
        <v>5</v>
      </c>
      <c r="AJ11" s="211">
        <f t="shared" si="32"/>
        <v>6</v>
      </c>
      <c r="AK11" s="189">
        <f t="shared" ca="1" si="24"/>
        <v>5</v>
      </c>
      <c r="AL11" s="190">
        <f t="shared" ca="1" si="25"/>
        <v>5</v>
      </c>
      <c r="AN11" s="132">
        <f ca="1">IF(AND(Input!$B$85&lt;='Income Replacement Calculations'!$AL11,Input!$B$86&gt;='Income Replacement Calculations'!$AL11),1,0)</f>
        <v>0</v>
      </c>
      <c r="AO11" s="132">
        <f ca="1">IF(AN11=0,0,AN11+SUM(AN$6:AN10))</f>
        <v>0</v>
      </c>
      <c r="AP11" s="200">
        <f ca="1">IF(AND(Input!$B$85&lt;='Income Replacement Calculations'!$AL11,Input!$B$86&gt;='Income Replacement Calculations'!$AL11),Input!$B$83*((1+(Input!$B$87))^$C10),0)</f>
        <v>0</v>
      </c>
      <c r="AQ11" s="201"/>
      <c r="AR11" s="202"/>
      <c r="AS11" s="132">
        <f ca="1">IF(AND(Input!$B$92&lt;='Income Replacement Calculations'!$AL11,Input!$B$93&gt;='Income Replacement Calculations'!$AL11),1,0)</f>
        <v>0</v>
      </c>
      <c r="AT11" s="132">
        <f ca="1">IF(AS11=0,0,AS11+SUM(AS$6:AS10))</f>
        <v>0</v>
      </c>
      <c r="AU11" s="200">
        <f ca="1">IF(AND(Input!$B$92&lt;='Income Replacement Calculations'!$AL11,Input!$B$93&gt;='Income Replacement Calculations'!$AL11),Input!$B$90*((1+(Input!$B$94))^$C10),0)</f>
        <v>0</v>
      </c>
      <c r="AV11" s="201"/>
      <c r="AW11" s="202"/>
      <c r="AX11" s="132">
        <f ca="1">IF(AND(Input!$B$99&lt;='Income Replacement Calculations'!$AL11,Input!$B$100&gt;='Income Replacement Calculations'!$AL11),1,0)</f>
        <v>0</v>
      </c>
      <c r="AY11" s="132">
        <f ca="1">IF(AX11=0,0,AX11+SUM(AX$6:AX10))</f>
        <v>0</v>
      </c>
      <c r="AZ11" s="200">
        <f ca="1">IF(AND(Input!$B$99&lt;='Income Replacement Calculations'!$AL11,Input!$B$100&gt;='Income Replacement Calculations'!$AL11),Input!$B$97*((1+(Input!$B$101))^$C10),0)</f>
        <v>0</v>
      </c>
      <c r="BA11" s="201"/>
      <c r="BB11" s="202"/>
      <c r="BC11" s="132">
        <f ca="1">IF(AND(Input!$B$106&lt;='Income Replacement Calculations'!$AL11,Input!$B$107&gt;='Income Replacement Calculations'!$AL11),1,0)</f>
        <v>0</v>
      </c>
      <c r="BD11" s="132">
        <f ca="1">IF(BC11=0,0,BC11+SUM(BC$6:BC10))</f>
        <v>0</v>
      </c>
      <c r="BE11" s="200">
        <f ca="1">IF(AND(Input!$B$106&lt;='Income Replacement Calculations'!$AL11,Input!$B$107&gt;='Income Replacement Calculations'!$AL11),Input!$B$104*((1+(Input!$B$108))^$C10),0)</f>
        <v>0</v>
      </c>
      <c r="BF11" s="201"/>
      <c r="BG11" s="202"/>
      <c r="BH11" s="132">
        <f ca="1">IF(AND(Input!$B$113&lt;='Income Replacement Calculations'!$AL11,Input!$B$114&gt;='Income Replacement Calculations'!$AL11),1,0)</f>
        <v>0</v>
      </c>
      <c r="BI11" s="132">
        <f ca="1">IF(BH11=0,0,BH11+SUM(BH$6:BH10))</f>
        <v>0</v>
      </c>
      <c r="BJ11" s="200">
        <f ca="1">IF(AND(Input!$B$113&lt;='Income Replacement Calculations'!$AL11,Input!$B$114&gt;='Income Replacement Calculations'!$AL11),Input!$B$111*((1+(Input!$B$115))^$C10),0)</f>
        <v>0</v>
      </c>
      <c r="BK11" s="201"/>
      <c r="BL11" s="202"/>
      <c r="BM11" s="132">
        <f ca="1">IF(AND(Input!$B$120&lt;='Income Replacement Calculations'!$AL11,Input!$B$121&gt;='Income Replacement Calculations'!$AL11),1,0)</f>
        <v>0</v>
      </c>
      <c r="BN11" s="132">
        <f ca="1">IF(BM11=0,0,BM11+SUM(BM$6:BM10))</f>
        <v>0</v>
      </c>
      <c r="BO11" s="132"/>
      <c r="BP11" s="210">
        <f t="shared" ca="1" si="26"/>
        <v>5</v>
      </c>
      <c r="BQ11" s="211">
        <f t="shared" si="33"/>
        <v>6</v>
      </c>
      <c r="BR11" s="189">
        <f t="shared" ca="1" si="27"/>
        <v>5</v>
      </c>
      <c r="BS11" s="190">
        <f t="shared" ca="1" si="28"/>
        <v>5</v>
      </c>
      <c r="BT11" s="132"/>
      <c r="BU11" s="200">
        <f ca="1">IF(AND(Input!$B$120&lt;='Income Replacement Calculations'!$AL11,Input!$B$121&gt;='Income Replacement Calculations'!$AL11),Input!$B$118*((1+(Input!$B$122))^$C10),0)</f>
        <v>0</v>
      </c>
      <c r="BV11" s="201"/>
      <c r="BW11" s="202"/>
      <c r="BX11" s="203">
        <f ca="1">IF(AND(Input!$B$127&lt;='Income Replacement Calculations'!$AL11,Input!$B$128&gt;='Income Replacement Calculations'!$AL11),1,0)</f>
        <v>0</v>
      </c>
      <c r="BY11" s="203">
        <f t="shared" ca="1" si="12"/>
        <v>0</v>
      </c>
      <c r="BZ11" s="200">
        <f ca="1">IF(AND(Input!$B$127&lt;='Income Replacement Calculations'!$AL11,Input!$B$128&gt;='Income Replacement Calculations'!$AL11),Input!$B$125*((1+(Input!$B$129))^$C10),0)</f>
        <v>0</v>
      </c>
      <c r="CA11" s="201"/>
      <c r="CB11" s="202"/>
      <c r="CC11" s="203">
        <f ca="1">IF(AND(Input!$B$134&lt;='Income Replacement Calculations'!$AL11,Input!$B$135&gt;='Income Replacement Calculations'!$AL11),1,0)</f>
        <v>0</v>
      </c>
      <c r="CD11" s="203">
        <f t="shared" ca="1" si="13"/>
        <v>0</v>
      </c>
      <c r="CE11" s="200">
        <f ca="1">IF(AND(Input!$B$134&lt;='Income Replacement Calculations'!$AL11,Input!$B$135&gt;='Income Replacement Calculations'!$AL11),Input!$B$132*((1+(Input!$B$136))^$C10),0)</f>
        <v>0</v>
      </c>
      <c r="CF11" s="201"/>
      <c r="CG11" s="202"/>
      <c r="CH11" s="203">
        <f ca="1">IF(AND(Input!$B$141&lt;='Income Replacement Calculations'!$AL11,Input!$B$142&gt;='Income Replacement Calculations'!$AL11),1,0)</f>
        <v>0</v>
      </c>
      <c r="CI11" s="203">
        <f t="shared" ca="1" si="14"/>
        <v>0</v>
      </c>
      <c r="CJ11" s="200">
        <f ca="1">IF(AND(Input!$B$141&lt;='Income Replacement Calculations'!$AL11,Input!$B$142&gt;='Income Replacement Calculations'!$AL11),Input!$B$139*((1+(Input!$B$143))^$C10),0)</f>
        <v>0</v>
      </c>
      <c r="CK11" s="201"/>
      <c r="CL11" s="202"/>
      <c r="CM11" s="203">
        <f ca="1">IF(AND(Input!$B$148&lt;='Income Replacement Calculations'!$AL11,Input!$B$149&gt;='Income Replacement Calculations'!$AL11),1,0)</f>
        <v>0</v>
      </c>
      <c r="CN11" s="203">
        <f t="shared" ca="1" si="15"/>
        <v>0</v>
      </c>
      <c r="CO11" s="200">
        <f ca="1">IF(AND(Input!$B$148&lt;='Income Replacement Calculations'!$AL11,Input!$B$149&gt;='Income Replacement Calculations'!$AL11),Input!$B$146*((1+(Input!$B$150))^$C10),0)</f>
        <v>0</v>
      </c>
      <c r="CP11" s="201"/>
      <c r="CQ11" s="202"/>
      <c r="CS11" s="204">
        <f ca="1">IF($E11&gt;Input!$B$72,0,IF($CX$8&lt;0,IF(ISBLANK(AB11),AA11,AB11)+IF(ISBLANK(AF11),AE11,AF11)+IF(ISBLANK(AQ11),AP11,AQ11)+IF(ISBLANK(AV11),AU11,AV11)+IF(ISBLANK(BA11),AZ11,BA11)+IF(ISBLANK(BF11),BE11,BF11)+IF(ISBLANK(BK11),BJ11,BK11)," "))</f>
        <v>0</v>
      </c>
      <c r="CT11" s="205">
        <f ca="1">IF(CY10=0,CS10+CT10-CW10,IF($E11&gt;Input!$B$72,0,CZ10))</f>
        <v>0</v>
      </c>
      <c r="CV11" s="204">
        <f ca="1">IF($E11&gt;Input!$B$72,0,((IF($Y11=0,Input!$B$64*((1+(Input!$B$70))^$C10),IF(OR($Y11=2,$Y11=3),Input!$B$58*((1+(Input!$B$70))^$C10),IF($Y11=1,Input!$B$61*((1+(Input!$B$70))^$C10),IF($Y11=7,Input!$B$68*((1+(Input!$B$70))^$C10),0)))))))</f>
        <v>0</v>
      </c>
      <c r="CW11" s="205">
        <f ca="1">IF($E11&gt;Input!$B$72,0,CV11+IF(ISBLANK(BV11),BU11,BV11)+IF(ISBLANK(CA11),BZ11,CA11)+IF(ISBLANK(CF11),CE11,CF11)+IF(ISBLANK(CK11),CJ11,CK11)+IF(ISBLANK(CP11),CO11,CP11))</f>
        <v>0</v>
      </c>
      <c r="CX11" s="131"/>
      <c r="CY11" s="200">
        <f ca="1">IF(AND($CY10&lt;0,($CS11+$CT11)&gt;$CW10),0,IF(E11&gt;Input!$B$72,0,CW11-CS11-CT11))</f>
        <v>0</v>
      </c>
      <c r="CZ11" s="208">
        <f t="shared" ca="1" si="16"/>
        <v>0</v>
      </c>
      <c r="DA11" s="213">
        <f ca="1">IF($E11&gt;Input!$B$72,0,-PV(Input!$B$73/12,C11*12,0,CY11*12,1))</f>
        <v>0</v>
      </c>
      <c r="DC11" s="210">
        <f t="shared" ca="1" si="29"/>
        <v>5</v>
      </c>
      <c r="DD11" s="211">
        <f t="shared" si="34"/>
        <v>6</v>
      </c>
      <c r="DE11" s="189">
        <f t="shared" ca="1" si="30"/>
        <v>5</v>
      </c>
      <c r="DF11" s="190">
        <f t="shared" ca="1" si="31"/>
        <v>5</v>
      </c>
      <c r="DG11" s="224"/>
      <c r="DH11" s="225" t="str">
        <f>IF(Input!$B$33&lt;&gt;0,"Estate Taxes"," ")</f>
        <v xml:space="preserve"> </v>
      </c>
      <c r="DI11" s="226">
        <f>'Current Needs'!J12</f>
        <v>0</v>
      </c>
      <c r="DJ11" s="227">
        <f ca="1">('Income Replacement Calculations'!CV11*12)+'Lump Sum Projectors'!BR11</f>
        <v>0</v>
      </c>
      <c r="DK11" s="227">
        <f ca="1">IF('Future Needs'!$X10&lt;0,0,'Future Needs'!X10)+'Lump Sum Projectors'!$BR11</f>
        <v>0</v>
      </c>
    </row>
    <row r="12" spans="2:119">
      <c r="B12" s="210">
        <f ca="1">IF('Income Replacement Calculations'!$CX$8&lt;0,B11+1)</f>
        <v>6</v>
      </c>
      <c r="C12" s="211">
        <f ca="1">IF('Income Replacement Calculations'!$CX$8&lt;0,C11+1)</f>
        <v>7</v>
      </c>
      <c r="D12" s="189">
        <f ca="1">IF('Income Replacement Calculations'!$CX$8&lt;0,D11+1)</f>
        <v>6</v>
      </c>
      <c r="E12" s="190">
        <f ca="1">IF('Income Replacement Calculations'!$CX$8&lt;0,E11+1)</f>
        <v>6</v>
      </c>
      <c r="G12" s="188" t="str">
        <f t="shared" si="17"/>
        <v xml:space="preserve"> </v>
      </c>
      <c r="H12" s="189">
        <f t="shared" si="5"/>
        <v>0</v>
      </c>
      <c r="I12" s="189">
        <f t="shared" si="6"/>
        <v>0</v>
      </c>
      <c r="J12" s="189" t="str">
        <f t="shared" si="18"/>
        <v xml:space="preserve"> </v>
      </c>
      <c r="K12" s="189">
        <f t="shared" si="0"/>
        <v>0</v>
      </c>
      <c r="L12" s="189">
        <f t="shared" si="7"/>
        <v>0</v>
      </c>
      <c r="M12" s="189" t="str">
        <f t="shared" si="19"/>
        <v xml:space="preserve"> </v>
      </c>
      <c r="N12" s="189">
        <f t="shared" si="1"/>
        <v>0</v>
      </c>
      <c r="O12" s="189">
        <f t="shared" si="8"/>
        <v>0</v>
      </c>
      <c r="P12" s="189" t="str">
        <f t="shared" si="20"/>
        <v xml:space="preserve"> </v>
      </c>
      <c r="Q12" s="189">
        <f t="shared" si="2"/>
        <v>0</v>
      </c>
      <c r="R12" s="189">
        <f t="shared" si="9"/>
        <v>0</v>
      </c>
      <c r="S12" s="190" t="str">
        <f t="shared" si="21"/>
        <v xml:space="preserve"> </v>
      </c>
      <c r="T12" s="191">
        <f t="shared" si="3"/>
        <v>0</v>
      </c>
      <c r="U12" s="192">
        <f t="shared" si="10"/>
        <v>0</v>
      </c>
      <c r="V12" s="193" t="str">
        <f t="shared" si="22"/>
        <v xml:space="preserve"> </v>
      </c>
      <c r="W12" s="191">
        <f t="shared" si="4"/>
        <v>0</v>
      </c>
      <c r="X12" s="192">
        <f t="shared" si="11"/>
        <v>0</v>
      </c>
      <c r="Y12" s="192">
        <f ca="1">IF(Input!$B$66&lt;=E12,7,I12+L12+O12+R12+U12+X12)</f>
        <v>7</v>
      </c>
      <c r="AA12" s="200">
        <f ca="1">IF(OR($E12&gt;Input!$B$72,$Y12=0),0,IF(OR($Y12=2,$Y12=3),Input!$B$59*((1+(Input!$B$71))^C11),IF(Y12=1,Input!$B$62*((1+(Input!$B$71))^C11))))+IF($E12&gt;Input!$B$72,0,IF($E12&gt;59,Input!$B$67*((1+(Input!$B$71))^C11)))</f>
        <v>0</v>
      </c>
      <c r="AB12" s="201"/>
      <c r="AC12" s="212"/>
      <c r="AD12" s="197"/>
      <c r="AE12" s="208">
        <f ca="1">IF(OR($E12&gt;=Input!$B$72,$E12&gt;=Input!$B$66),0,IF($Y12&gt;=2,Input!$B$60*((1+(Input!$B$69))^$C11),IF($Y12=1,Input!$B$63*((1+(Input!$B$69))^$C11),IF($Y12=0,Input!$B$65*((1+(Input!$B$69))^$C11),0))))</f>
        <v>0</v>
      </c>
      <c r="AF12" s="201"/>
      <c r="AG12" s="202"/>
      <c r="AI12" s="210">
        <f t="shared" ca="1" si="23"/>
        <v>6</v>
      </c>
      <c r="AJ12" s="211">
        <f t="shared" si="32"/>
        <v>7</v>
      </c>
      <c r="AK12" s="189">
        <f t="shared" ca="1" si="24"/>
        <v>6</v>
      </c>
      <c r="AL12" s="190">
        <f t="shared" ca="1" si="25"/>
        <v>6</v>
      </c>
      <c r="AN12" s="132">
        <f ca="1">IF(AND(Input!$B$85&lt;='Income Replacement Calculations'!$AL12,Input!$B$86&gt;='Income Replacement Calculations'!$AL12),1,0)</f>
        <v>0</v>
      </c>
      <c r="AO12" s="132">
        <f ca="1">IF(AN12=0,0,AN12+SUM(AN$6:AN11))</f>
        <v>0</v>
      </c>
      <c r="AP12" s="200">
        <f ca="1">IF(AND(Input!$B$85&lt;='Income Replacement Calculations'!$AL12,Input!$B$86&gt;='Income Replacement Calculations'!$AL12),Input!$B$83*((1+(Input!$B$87))^$C11),0)</f>
        <v>0</v>
      </c>
      <c r="AQ12" s="201"/>
      <c r="AR12" s="202"/>
      <c r="AS12" s="132">
        <f ca="1">IF(AND(Input!$B$92&lt;='Income Replacement Calculations'!$AL12,Input!$B$93&gt;='Income Replacement Calculations'!$AL12),1,0)</f>
        <v>0</v>
      </c>
      <c r="AT12" s="132">
        <f ca="1">IF(AS12=0,0,AS12+SUM(AS$6:AS11))</f>
        <v>0</v>
      </c>
      <c r="AU12" s="200">
        <f ca="1">IF(AND(Input!$B$92&lt;='Income Replacement Calculations'!$AL12,Input!$B$93&gt;='Income Replacement Calculations'!$AL12),Input!$B$90*((1+(Input!$B$94))^$C11),0)</f>
        <v>0</v>
      </c>
      <c r="AV12" s="201"/>
      <c r="AW12" s="202"/>
      <c r="AX12" s="132">
        <f ca="1">IF(AND(Input!$B$99&lt;='Income Replacement Calculations'!$AL12,Input!$B$100&gt;='Income Replacement Calculations'!$AL12),1,0)</f>
        <v>0</v>
      </c>
      <c r="AY12" s="132">
        <f ca="1">IF(AX12=0,0,AX12+SUM(AX$6:AX11))</f>
        <v>0</v>
      </c>
      <c r="AZ12" s="200">
        <f ca="1">IF(AND(Input!$B$99&lt;='Income Replacement Calculations'!$AL12,Input!$B$100&gt;='Income Replacement Calculations'!$AL12),Input!$B$97*((1+(Input!$B$101))^$C11),0)</f>
        <v>0</v>
      </c>
      <c r="BA12" s="201"/>
      <c r="BB12" s="202"/>
      <c r="BC12" s="132">
        <f ca="1">IF(AND(Input!$B$106&lt;='Income Replacement Calculations'!$AL12,Input!$B$107&gt;='Income Replacement Calculations'!$AL12),1,0)</f>
        <v>0</v>
      </c>
      <c r="BD12" s="132">
        <f ca="1">IF(BC12=0,0,BC12+SUM(BC$6:BC11))</f>
        <v>0</v>
      </c>
      <c r="BE12" s="200">
        <f ca="1">IF(AND(Input!$B$106&lt;='Income Replacement Calculations'!$AL12,Input!$B$107&gt;='Income Replacement Calculations'!$AL12),Input!$B$104*((1+(Input!$B$108))^$C11),0)</f>
        <v>0</v>
      </c>
      <c r="BF12" s="201"/>
      <c r="BG12" s="202"/>
      <c r="BH12" s="132">
        <f ca="1">IF(AND(Input!$B$113&lt;='Income Replacement Calculations'!$AL12,Input!$B$114&gt;='Income Replacement Calculations'!$AL12),1,0)</f>
        <v>0</v>
      </c>
      <c r="BI12" s="132">
        <f ca="1">IF(BH12=0,0,BH12+SUM(BH$6:BH11))</f>
        <v>0</v>
      </c>
      <c r="BJ12" s="200">
        <f ca="1">IF(AND(Input!$B$113&lt;='Income Replacement Calculations'!$AL12,Input!$B$114&gt;='Income Replacement Calculations'!$AL12),Input!$B$111*((1+(Input!$B$115))^$C11),0)</f>
        <v>0</v>
      </c>
      <c r="BK12" s="201"/>
      <c r="BL12" s="202"/>
      <c r="BM12" s="132">
        <f ca="1">IF(AND(Input!$B$120&lt;='Income Replacement Calculations'!$AL12,Input!$B$121&gt;='Income Replacement Calculations'!$AL12),1,0)</f>
        <v>0</v>
      </c>
      <c r="BN12" s="132">
        <f ca="1">IF(BM12=0,0,BM12+SUM(BM$6:BM11))</f>
        <v>0</v>
      </c>
      <c r="BO12" s="132"/>
      <c r="BP12" s="210">
        <f t="shared" ca="1" si="26"/>
        <v>6</v>
      </c>
      <c r="BQ12" s="211">
        <f t="shared" si="33"/>
        <v>7</v>
      </c>
      <c r="BR12" s="189">
        <f t="shared" ca="1" si="27"/>
        <v>6</v>
      </c>
      <c r="BS12" s="190">
        <f t="shared" ca="1" si="28"/>
        <v>6</v>
      </c>
      <c r="BT12" s="132"/>
      <c r="BU12" s="200">
        <f ca="1">IF(AND(Input!$B$120&lt;='Income Replacement Calculations'!$AL12,Input!$B$121&gt;='Income Replacement Calculations'!$AL12),Input!$B$118*((1+(Input!$B$122))^$C11),0)</f>
        <v>0</v>
      </c>
      <c r="BV12" s="201"/>
      <c r="BW12" s="202"/>
      <c r="BX12" s="203">
        <f ca="1">IF(AND(Input!$B$127&lt;='Income Replacement Calculations'!$AL12,Input!$B$128&gt;='Income Replacement Calculations'!$AL12),1,0)</f>
        <v>0</v>
      </c>
      <c r="BY12" s="203">
        <f t="shared" ca="1" si="12"/>
        <v>0</v>
      </c>
      <c r="BZ12" s="200">
        <f ca="1">IF(AND(Input!$B$127&lt;='Income Replacement Calculations'!$AL12,Input!$B$128&gt;='Income Replacement Calculations'!$AL12),Input!$B$125*((1+(Input!$B$129))^$C11),0)</f>
        <v>0</v>
      </c>
      <c r="CA12" s="201"/>
      <c r="CB12" s="202"/>
      <c r="CC12" s="203">
        <f ca="1">IF(AND(Input!$B$134&lt;='Income Replacement Calculations'!$AL12,Input!$B$135&gt;='Income Replacement Calculations'!$AL12),1,0)</f>
        <v>0</v>
      </c>
      <c r="CD12" s="203">
        <f t="shared" ca="1" si="13"/>
        <v>0</v>
      </c>
      <c r="CE12" s="200">
        <f ca="1">IF(AND(Input!$B$134&lt;='Income Replacement Calculations'!$AL12,Input!$B$135&gt;='Income Replacement Calculations'!$AL12),Input!$B$132*((1+(Input!$B$136))^$C11),0)</f>
        <v>0</v>
      </c>
      <c r="CF12" s="201"/>
      <c r="CG12" s="202"/>
      <c r="CH12" s="203">
        <f ca="1">IF(AND(Input!$B$141&lt;='Income Replacement Calculations'!$AL12,Input!$B$142&gt;='Income Replacement Calculations'!$AL12),1,0)</f>
        <v>0</v>
      </c>
      <c r="CI12" s="203">
        <f t="shared" ca="1" si="14"/>
        <v>0</v>
      </c>
      <c r="CJ12" s="200">
        <f ca="1">IF(AND(Input!$B$141&lt;='Income Replacement Calculations'!$AL12,Input!$B$142&gt;='Income Replacement Calculations'!$AL12),Input!$B$139*((1+(Input!$B$143))^$C11),0)</f>
        <v>0</v>
      </c>
      <c r="CK12" s="201"/>
      <c r="CL12" s="202"/>
      <c r="CM12" s="203">
        <f ca="1">IF(AND(Input!$B$148&lt;='Income Replacement Calculations'!$AL12,Input!$B$149&gt;='Income Replacement Calculations'!$AL12),1,0)</f>
        <v>0</v>
      </c>
      <c r="CN12" s="203">
        <f t="shared" ca="1" si="15"/>
        <v>0</v>
      </c>
      <c r="CO12" s="200">
        <f ca="1">IF(AND(Input!$B$148&lt;='Income Replacement Calculations'!$AL12,Input!$B$149&gt;='Income Replacement Calculations'!$AL12),Input!$B$146*((1+(Input!$B$150))^$C11),0)</f>
        <v>0</v>
      </c>
      <c r="CP12" s="201"/>
      <c r="CQ12" s="202"/>
      <c r="CS12" s="204">
        <f ca="1">IF($E12&gt;Input!$B$72,0,IF($CX$8&lt;0,IF(ISBLANK(AB12),AA12,AB12)+IF(ISBLANK(AF12),AE12,AF12)+IF(ISBLANK(AQ12),AP12,AQ12)+IF(ISBLANK(AV12),AU12,AV12)+IF(ISBLANK(BA12),AZ12,BA12)+IF(ISBLANK(BF12),BE12,BF12)+IF(ISBLANK(BK12),BJ12,BK12)," "))</f>
        <v>0</v>
      </c>
      <c r="CT12" s="205">
        <f ca="1">IF(CY11=0,CS11+CT11-CW11,IF($E12&gt;Input!$B$72,0,CZ11))</f>
        <v>0</v>
      </c>
      <c r="CV12" s="204">
        <f ca="1">IF($E12&gt;Input!$B$72,0,((IF($Y12=0,Input!$B$64*((1+(Input!$B$70))^$C11),IF(OR($Y12=2,$Y12=3),Input!$B$58*((1+(Input!$B$70))^$C11),IF($Y12=1,Input!$B$61*((1+(Input!$B$70))^$C11),IF($Y12=7,Input!$B$68*((1+(Input!$B$70))^$C11),0)))))))</f>
        <v>0</v>
      </c>
      <c r="CW12" s="205">
        <f ca="1">IF($E12&gt;Input!$B$72,0,CV12+IF(ISBLANK(BV12),BU12,BV12)+IF(ISBLANK(CA12),BZ12,CA12)+IF(ISBLANK(CF12),CE12,CF12)+IF(ISBLANK(CK12),CJ12,CK12)+IF(ISBLANK(CP12),CO12,CP12))</f>
        <v>0</v>
      </c>
      <c r="CX12" s="131"/>
      <c r="CY12" s="200">
        <f ca="1">IF(AND($CY11&lt;0,($CS12+$CT12)&gt;$CW11),0,IF(E12&gt;Input!$B$72,0,CW12-CS12-CT12))</f>
        <v>0</v>
      </c>
      <c r="CZ12" s="208">
        <f t="shared" ca="1" si="16"/>
        <v>0</v>
      </c>
      <c r="DA12" s="213">
        <f ca="1">IF($E12&gt;Input!$B$72,0,-PV(Input!$B$73/12,C12*12,0,CY12*12,1))</f>
        <v>0</v>
      </c>
      <c r="DC12" s="210">
        <f t="shared" ca="1" si="29"/>
        <v>6</v>
      </c>
      <c r="DD12" s="211">
        <f t="shared" si="34"/>
        <v>7</v>
      </c>
      <c r="DE12" s="189">
        <f t="shared" ca="1" si="30"/>
        <v>6</v>
      </c>
      <c r="DF12" s="190">
        <f t="shared" ca="1" si="31"/>
        <v>6</v>
      </c>
      <c r="DG12" s="224"/>
      <c r="DH12" s="225" t="str">
        <f>IF(Input!$B$34&lt;&gt;0,"Bequeaths/Charity"," ")</f>
        <v xml:space="preserve"> </v>
      </c>
      <c r="DI12" s="226">
        <f>'Current Needs'!J13</f>
        <v>0</v>
      </c>
      <c r="DJ12" s="227">
        <f ca="1">('Income Replacement Calculations'!CV12*12)+'Lump Sum Projectors'!BR12</f>
        <v>0</v>
      </c>
      <c r="DK12" s="227">
        <f ca="1">IF('Future Needs'!$X11&lt;0,0,'Future Needs'!X11)+'Lump Sum Projectors'!$BR12</f>
        <v>0</v>
      </c>
    </row>
    <row r="13" spans="2:119">
      <c r="B13" s="210">
        <f ca="1">IF('Income Replacement Calculations'!$CX$8&lt;0,B12+1)</f>
        <v>7</v>
      </c>
      <c r="C13" s="211">
        <f ca="1">IF('Income Replacement Calculations'!$CX$8&lt;0,C12+1)</f>
        <v>8</v>
      </c>
      <c r="D13" s="189">
        <f ca="1">IF('Income Replacement Calculations'!$CX$8&lt;0,D12+1)</f>
        <v>7</v>
      </c>
      <c r="E13" s="190">
        <f ca="1">IF('Income Replacement Calculations'!$CX$8&lt;0,E12+1)</f>
        <v>7</v>
      </c>
      <c r="G13" s="188" t="str">
        <f t="shared" si="17"/>
        <v xml:space="preserve"> </v>
      </c>
      <c r="H13" s="189">
        <f t="shared" si="5"/>
        <v>0</v>
      </c>
      <c r="I13" s="189">
        <f t="shared" si="6"/>
        <v>0</v>
      </c>
      <c r="J13" s="189" t="str">
        <f t="shared" si="18"/>
        <v xml:space="preserve"> </v>
      </c>
      <c r="K13" s="189">
        <f t="shared" si="0"/>
        <v>0</v>
      </c>
      <c r="L13" s="189">
        <f t="shared" si="7"/>
        <v>0</v>
      </c>
      <c r="M13" s="189" t="str">
        <f t="shared" si="19"/>
        <v xml:space="preserve"> </v>
      </c>
      <c r="N13" s="189">
        <f t="shared" si="1"/>
        <v>0</v>
      </c>
      <c r="O13" s="189">
        <f t="shared" si="8"/>
        <v>0</v>
      </c>
      <c r="P13" s="189" t="str">
        <f t="shared" si="20"/>
        <v xml:space="preserve"> </v>
      </c>
      <c r="Q13" s="189">
        <f t="shared" si="2"/>
        <v>0</v>
      </c>
      <c r="R13" s="189">
        <f t="shared" si="9"/>
        <v>0</v>
      </c>
      <c r="S13" s="190" t="str">
        <f t="shared" si="21"/>
        <v xml:space="preserve"> </v>
      </c>
      <c r="T13" s="191">
        <f t="shared" si="3"/>
        <v>0</v>
      </c>
      <c r="U13" s="192">
        <f t="shared" si="10"/>
        <v>0</v>
      </c>
      <c r="V13" s="193" t="str">
        <f t="shared" si="22"/>
        <v xml:space="preserve"> </v>
      </c>
      <c r="W13" s="191">
        <f t="shared" si="4"/>
        <v>0</v>
      </c>
      <c r="X13" s="192">
        <f t="shared" si="11"/>
        <v>0</v>
      </c>
      <c r="Y13" s="192">
        <f ca="1">IF(Input!$B$66&lt;=E13,7,I13+L13+O13+R13+U13+X13)</f>
        <v>7</v>
      </c>
      <c r="AA13" s="200">
        <f ca="1">IF(OR($E13&gt;Input!$B$72,$Y13=0),0,IF(OR($Y13=2,$Y13=3),Input!$B$59*((1+(Input!$B$71))^C12),IF(Y13=1,Input!$B$62*((1+(Input!$B$71))^C12))))+IF($E13&gt;Input!$B$72,0,IF($E13&gt;59,Input!$B$67*((1+(Input!$B$71))^C12)))</f>
        <v>0</v>
      </c>
      <c r="AB13" s="201"/>
      <c r="AC13" s="212"/>
      <c r="AD13" s="197"/>
      <c r="AE13" s="208">
        <f ca="1">IF(OR($E13&gt;=Input!$B$72,$E13&gt;=Input!$B$66),0,IF($Y13&gt;=2,Input!$B$60*((1+(Input!$B$69))^$C12),IF($Y13=1,Input!$B$63*((1+(Input!$B$69))^$C12),IF($Y13=0,Input!$B$65*((1+(Input!$B$69))^$C12),0))))</f>
        <v>0</v>
      </c>
      <c r="AF13" s="201"/>
      <c r="AG13" s="202"/>
      <c r="AI13" s="210">
        <f t="shared" ca="1" si="23"/>
        <v>7</v>
      </c>
      <c r="AJ13" s="211">
        <f t="shared" si="32"/>
        <v>8</v>
      </c>
      <c r="AK13" s="189">
        <f t="shared" ca="1" si="24"/>
        <v>7</v>
      </c>
      <c r="AL13" s="190">
        <f t="shared" ca="1" si="25"/>
        <v>7</v>
      </c>
      <c r="AN13" s="132">
        <f ca="1">IF(AND(Input!$B$85&lt;='Income Replacement Calculations'!$AL13,Input!$B$86&gt;='Income Replacement Calculations'!$AL13),1,0)</f>
        <v>0</v>
      </c>
      <c r="AO13" s="132">
        <f ca="1">IF(AN13=0,0,AN13+SUM(AN$6:AN12))</f>
        <v>0</v>
      </c>
      <c r="AP13" s="200">
        <f ca="1">IF(AND(Input!$B$85&lt;='Income Replacement Calculations'!$AL13,Input!$B$86&gt;='Income Replacement Calculations'!$AL13),Input!$B$83*((1+(Input!$B$87))^$C12),0)</f>
        <v>0</v>
      </c>
      <c r="AQ13" s="201"/>
      <c r="AR13" s="202"/>
      <c r="AS13" s="132">
        <f ca="1">IF(AND(Input!$B$92&lt;='Income Replacement Calculations'!$AL13,Input!$B$93&gt;='Income Replacement Calculations'!$AL13),1,0)</f>
        <v>0</v>
      </c>
      <c r="AT13" s="132">
        <f ca="1">IF(AS13=0,0,AS13+SUM(AS$6:AS12))</f>
        <v>0</v>
      </c>
      <c r="AU13" s="200">
        <f ca="1">IF(AND(Input!$B$92&lt;='Income Replacement Calculations'!$AL13,Input!$B$93&gt;='Income Replacement Calculations'!$AL13),Input!$B$90*((1+(Input!$B$94))^$C12),0)</f>
        <v>0</v>
      </c>
      <c r="AV13" s="201"/>
      <c r="AW13" s="202"/>
      <c r="AX13" s="132">
        <f ca="1">IF(AND(Input!$B$99&lt;='Income Replacement Calculations'!$AL13,Input!$B$100&gt;='Income Replacement Calculations'!$AL13),1,0)</f>
        <v>0</v>
      </c>
      <c r="AY13" s="132">
        <f ca="1">IF(AX13=0,0,AX13+SUM(AX$6:AX12))</f>
        <v>0</v>
      </c>
      <c r="AZ13" s="200">
        <f ca="1">IF(AND(Input!$B$99&lt;='Income Replacement Calculations'!$AL13,Input!$B$100&gt;='Income Replacement Calculations'!$AL13),Input!$B$97*((1+(Input!$B$101))^$C12),0)</f>
        <v>0</v>
      </c>
      <c r="BA13" s="201"/>
      <c r="BB13" s="202"/>
      <c r="BC13" s="132">
        <f ca="1">IF(AND(Input!$B$106&lt;='Income Replacement Calculations'!$AL13,Input!$B$107&gt;='Income Replacement Calculations'!$AL13),1,0)</f>
        <v>0</v>
      </c>
      <c r="BD13" s="132">
        <f ca="1">IF(BC13=0,0,BC13+SUM(BC$6:BC12))</f>
        <v>0</v>
      </c>
      <c r="BE13" s="200">
        <f ca="1">IF(AND(Input!$B$106&lt;='Income Replacement Calculations'!$AL13,Input!$B$107&gt;='Income Replacement Calculations'!$AL13),Input!$B$104*((1+(Input!$B$108))^$C12),0)</f>
        <v>0</v>
      </c>
      <c r="BF13" s="201"/>
      <c r="BG13" s="202"/>
      <c r="BH13" s="132">
        <f ca="1">IF(AND(Input!$B$113&lt;='Income Replacement Calculations'!$AL13,Input!$B$114&gt;='Income Replacement Calculations'!$AL13),1,0)</f>
        <v>0</v>
      </c>
      <c r="BI13" s="132">
        <f ca="1">IF(BH13=0,0,BH13+SUM(BH$6:BH12))</f>
        <v>0</v>
      </c>
      <c r="BJ13" s="200">
        <f ca="1">IF(AND(Input!$B$113&lt;='Income Replacement Calculations'!$AL13,Input!$B$114&gt;='Income Replacement Calculations'!$AL13),Input!$B$111*((1+(Input!$B$115))^$C12),0)</f>
        <v>0</v>
      </c>
      <c r="BK13" s="201"/>
      <c r="BL13" s="202"/>
      <c r="BM13" s="132">
        <f ca="1">IF(AND(Input!$B$120&lt;='Income Replacement Calculations'!$AL13,Input!$B$121&gt;='Income Replacement Calculations'!$AL13),1,0)</f>
        <v>0</v>
      </c>
      <c r="BN13" s="132">
        <f ca="1">IF(BM13=0,0,BM13+SUM(BM$6:BM12))</f>
        <v>0</v>
      </c>
      <c r="BO13" s="132"/>
      <c r="BP13" s="210">
        <f t="shared" ca="1" si="26"/>
        <v>7</v>
      </c>
      <c r="BQ13" s="211">
        <f t="shared" si="33"/>
        <v>8</v>
      </c>
      <c r="BR13" s="189">
        <f t="shared" ca="1" si="27"/>
        <v>7</v>
      </c>
      <c r="BS13" s="190">
        <f t="shared" ca="1" si="28"/>
        <v>7</v>
      </c>
      <c r="BT13" s="132"/>
      <c r="BU13" s="200">
        <f ca="1">IF(AND(Input!$B$120&lt;='Income Replacement Calculations'!$AL13,Input!$B$121&gt;='Income Replacement Calculations'!$AL13),Input!$B$118*((1+(Input!$B$122))^$C12),0)</f>
        <v>0</v>
      </c>
      <c r="BV13" s="201"/>
      <c r="BW13" s="202"/>
      <c r="BX13" s="203">
        <f ca="1">IF(AND(Input!$B$127&lt;='Income Replacement Calculations'!$AL13,Input!$B$128&gt;='Income Replacement Calculations'!$AL13),1,0)</f>
        <v>0</v>
      </c>
      <c r="BY13" s="203">
        <f t="shared" ca="1" si="12"/>
        <v>0</v>
      </c>
      <c r="BZ13" s="200">
        <f ca="1">IF(AND(Input!$B$127&lt;='Income Replacement Calculations'!$AL13,Input!$B$128&gt;='Income Replacement Calculations'!$AL13),Input!$B$125*((1+(Input!$B$129))^$C12),0)</f>
        <v>0</v>
      </c>
      <c r="CA13" s="201"/>
      <c r="CB13" s="202"/>
      <c r="CC13" s="203">
        <f ca="1">IF(AND(Input!$B$134&lt;='Income Replacement Calculations'!$AL13,Input!$B$135&gt;='Income Replacement Calculations'!$AL13),1,0)</f>
        <v>0</v>
      </c>
      <c r="CD13" s="203">
        <f t="shared" ca="1" si="13"/>
        <v>0</v>
      </c>
      <c r="CE13" s="200">
        <f ca="1">IF(AND(Input!$B$134&lt;='Income Replacement Calculations'!$AL13,Input!$B$135&gt;='Income Replacement Calculations'!$AL13),Input!$B$132*((1+(Input!$B$136))^$C12),0)</f>
        <v>0</v>
      </c>
      <c r="CF13" s="201"/>
      <c r="CG13" s="202"/>
      <c r="CH13" s="203">
        <f ca="1">IF(AND(Input!$B$141&lt;='Income Replacement Calculations'!$AL13,Input!$B$142&gt;='Income Replacement Calculations'!$AL13),1,0)</f>
        <v>0</v>
      </c>
      <c r="CI13" s="203">
        <f t="shared" ca="1" si="14"/>
        <v>0</v>
      </c>
      <c r="CJ13" s="200">
        <f ca="1">IF(AND(Input!$B$141&lt;='Income Replacement Calculations'!$AL13,Input!$B$142&gt;='Income Replacement Calculations'!$AL13),Input!$B$139*((1+(Input!$B$143))^$C12),0)</f>
        <v>0</v>
      </c>
      <c r="CK13" s="201"/>
      <c r="CL13" s="202"/>
      <c r="CM13" s="203">
        <f ca="1">IF(AND(Input!$B$148&lt;='Income Replacement Calculations'!$AL13,Input!$B$149&gt;='Income Replacement Calculations'!$AL13),1,0)</f>
        <v>0</v>
      </c>
      <c r="CN13" s="203">
        <f t="shared" ca="1" si="15"/>
        <v>0</v>
      </c>
      <c r="CO13" s="200">
        <f ca="1">IF(AND(Input!$B$148&lt;='Income Replacement Calculations'!$AL13,Input!$B$149&gt;='Income Replacement Calculations'!$AL13),Input!$B$146*((1+(Input!$B$150))^$C12),0)</f>
        <v>0</v>
      </c>
      <c r="CP13" s="201"/>
      <c r="CQ13" s="202"/>
      <c r="CS13" s="204">
        <f ca="1">IF($E13&gt;Input!$B$72,0,IF($CX$8&lt;0,IF(ISBLANK(AB13),AA13,AB13)+IF(ISBLANK(AF13),AE13,AF13)+IF(ISBLANK(AQ13),AP13,AQ13)+IF(ISBLANK(AV13),AU13,AV13)+IF(ISBLANK(BA13),AZ13,BA13)+IF(ISBLANK(BF13),BE13,BF13)+IF(ISBLANK(BK13),BJ13,BK13)," "))</f>
        <v>0</v>
      </c>
      <c r="CT13" s="205">
        <f ca="1">IF(CY12=0,CS12+CT12-CW12,IF($E13&gt;Input!$B$72,0,CZ12))</f>
        <v>0</v>
      </c>
      <c r="CV13" s="204">
        <f ca="1">IF($E13&gt;Input!$B$72,0,((IF($Y13=0,Input!$B$64*((1+(Input!$B$70))^$C12),IF(OR($Y13=2,$Y13=3),Input!$B$58*((1+(Input!$B$70))^$C12),IF($Y13=1,Input!$B$61*((1+(Input!$B$70))^$C12),IF($Y13=7,Input!$B$68*((1+(Input!$B$70))^$C12),0)))))))</f>
        <v>0</v>
      </c>
      <c r="CW13" s="205">
        <f ca="1">IF($E13&gt;Input!$B$72,0,CV13+IF(ISBLANK(BV13),BU13,BV13)+IF(ISBLANK(CA13),BZ13,CA13)+IF(ISBLANK(CF13),CE13,CF13)+IF(ISBLANK(CK13),CJ13,CK13)+IF(ISBLANK(CP13),CO13,CP13))</f>
        <v>0</v>
      </c>
      <c r="CX13" s="131"/>
      <c r="CY13" s="200">
        <f ca="1">IF(AND($CY12&lt;0,($CS13+$CT13)&gt;$CW12),0,IF(E13&gt;Input!$B$72,0,CW13-CS13-CT13))</f>
        <v>0</v>
      </c>
      <c r="CZ13" s="208">
        <f t="shared" ca="1" si="16"/>
        <v>0</v>
      </c>
      <c r="DA13" s="213">
        <f ca="1">IF($E13&gt;Input!$B$72,0,-PV(Input!$B$73/12,C13*12,0,CY13*12,1))</f>
        <v>0</v>
      </c>
      <c r="DC13" s="210">
        <f t="shared" ca="1" si="29"/>
        <v>7</v>
      </c>
      <c r="DD13" s="211">
        <f t="shared" si="34"/>
        <v>8</v>
      </c>
      <c r="DE13" s="189">
        <f t="shared" ca="1" si="30"/>
        <v>7</v>
      </c>
      <c r="DF13" s="190">
        <f t="shared" ca="1" si="31"/>
        <v>7</v>
      </c>
      <c r="DG13" s="224"/>
      <c r="DH13" s="225" t="str">
        <f>IF(Input!B12&lt;&gt;0,Input!B12&amp;"'s College"," ")</f>
        <v xml:space="preserve"> </v>
      </c>
      <c r="DI13" s="226" t="str">
        <f>'Current Needs'!J14</f>
        <v xml:space="preserve"> </v>
      </c>
      <c r="DJ13" s="227">
        <f ca="1">('Income Replacement Calculations'!CV13*12)+'Lump Sum Projectors'!BR13</f>
        <v>0</v>
      </c>
      <c r="DK13" s="227">
        <f ca="1">IF('Future Needs'!$X12&lt;0,0,'Future Needs'!X12)+'Lump Sum Projectors'!$BR13</f>
        <v>0</v>
      </c>
    </row>
    <row r="14" spans="2:119">
      <c r="B14" s="210">
        <f ca="1">IF('Income Replacement Calculations'!$CX$8&lt;0,B13+1)</f>
        <v>8</v>
      </c>
      <c r="C14" s="211">
        <f ca="1">IF('Income Replacement Calculations'!$CX$8&lt;0,C13+1)</f>
        <v>9</v>
      </c>
      <c r="D14" s="189">
        <f ca="1">IF('Income Replacement Calculations'!$CX$8&lt;0,D13+1)</f>
        <v>8</v>
      </c>
      <c r="E14" s="190">
        <f ca="1">IF('Income Replacement Calculations'!$CX$8&lt;0,E13+1)</f>
        <v>8</v>
      </c>
      <c r="G14" s="188" t="str">
        <f t="shared" si="17"/>
        <v xml:space="preserve"> </v>
      </c>
      <c r="H14" s="189">
        <f t="shared" si="5"/>
        <v>0</v>
      </c>
      <c r="I14" s="189">
        <f t="shared" si="6"/>
        <v>0</v>
      </c>
      <c r="J14" s="189" t="str">
        <f t="shared" si="18"/>
        <v xml:space="preserve"> </v>
      </c>
      <c r="K14" s="189">
        <f t="shared" si="0"/>
        <v>0</v>
      </c>
      <c r="L14" s="189">
        <f t="shared" si="7"/>
        <v>0</v>
      </c>
      <c r="M14" s="189" t="str">
        <f t="shared" si="19"/>
        <v xml:space="preserve"> </v>
      </c>
      <c r="N14" s="189">
        <f t="shared" si="1"/>
        <v>0</v>
      </c>
      <c r="O14" s="189">
        <f t="shared" si="8"/>
        <v>0</v>
      </c>
      <c r="P14" s="189" t="str">
        <f t="shared" si="20"/>
        <v xml:space="preserve"> </v>
      </c>
      <c r="Q14" s="189">
        <f t="shared" si="2"/>
        <v>0</v>
      </c>
      <c r="R14" s="189">
        <f t="shared" si="9"/>
        <v>0</v>
      </c>
      <c r="S14" s="190" t="str">
        <f t="shared" si="21"/>
        <v xml:space="preserve"> </v>
      </c>
      <c r="T14" s="191">
        <f t="shared" si="3"/>
        <v>0</v>
      </c>
      <c r="U14" s="192">
        <f t="shared" si="10"/>
        <v>0</v>
      </c>
      <c r="V14" s="193" t="str">
        <f t="shared" si="22"/>
        <v xml:space="preserve"> </v>
      </c>
      <c r="W14" s="191">
        <f t="shared" si="4"/>
        <v>0</v>
      </c>
      <c r="X14" s="192">
        <f t="shared" si="11"/>
        <v>0</v>
      </c>
      <c r="Y14" s="192">
        <f ca="1">IF(Input!$B$66&lt;=E14,7,I14+L14+O14+R14+U14+X14)</f>
        <v>7</v>
      </c>
      <c r="AA14" s="200">
        <f ca="1">IF(OR($E14&gt;Input!$B$72,$Y14=0),0,IF(OR($Y14=2,$Y14=3),Input!$B$59*((1+(Input!$B$71))^C13),IF(Y14=1,Input!$B$62*((1+(Input!$B$71))^C13))))+IF($E14&gt;Input!$B$72,0,IF($E14&gt;59,Input!$B$67*((1+(Input!$B$71))^C13)))</f>
        <v>0</v>
      </c>
      <c r="AB14" s="201"/>
      <c r="AC14" s="212"/>
      <c r="AD14" s="197"/>
      <c r="AE14" s="208">
        <f ca="1">IF(OR($E14&gt;=Input!$B$72,$E14&gt;=Input!$B$66),0,IF($Y14&gt;=2,Input!$B$60*((1+(Input!$B$69))^$C13),IF($Y14=1,Input!$B$63*((1+(Input!$B$69))^$C13),IF($Y14=0,Input!$B$65*((1+(Input!$B$69))^$C13),0))))</f>
        <v>0</v>
      </c>
      <c r="AF14" s="201"/>
      <c r="AG14" s="202"/>
      <c r="AI14" s="210">
        <f t="shared" ca="1" si="23"/>
        <v>8</v>
      </c>
      <c r="AJ14" s="211">
        <f t="shared" si="32"/>
        <v>9</v>
      </c>
      <c r="AK14" s="189">
        <f t="shared" ca="1" si="24"/>
        <v>8</v>
      </c>
      <c r="AL14" s="190">
        <f t="shared" ca="1" si="25"/>
        <v>8</v>
      </c>
      <c r="AN14" s="132">
        <f ca="1">IF(AND(Input!$B$85&lt;='Income Replacement Calculations'!$AL14,Input!$B$86&gt;='Income Replacement Calculations'!$AL14),1,0)</f>
        <v>0</v>
      </c>
      <c r="AO14" s="132">
        <f ca="1">IF(AN14=0,0,AN14+SUM(AN$6:AN13))</f>
        <v>0</v>
      </c>
      <c r="AP14" s="200">
        <f ca="1">IF(AND(Input!$B$85&lt;='Income Replacement Calculations'!$AL14,Input!$B$86&gt;='Income Replacement Calculations'!$AL14),Input!$B$83*((1+(Input!$B$87))^$C13),0)</f>
        <v>0</v>
      </c>
      <c r="AQ14" s="201"/>
      <c r="AR14" s="202"/>
      <c r="AS14" s="132">
        <f ca="1">IF(AND(Input!$B$92&lt;='Income Replacement Calculations'!$AL14,Input!$B$93&gt;='Income Replacement Calculations'!$AL14),1,0)</f>
        <v>0</v>
      </c>
      <c r="AT14" s="132">
        <f ca="1">IF(AS14=0,0,AS14+SUM(AS$6:AS13))</f>
        <v>0</v>
      </c>
      <c r="AU14" s="200">
        <f ca="1">IF(AND(Input!$B$92&lt;='Income Replacement Calculations'!$AL14,Input!$B$93&gt;='Income Replacement Calculations'!$AL14),Input!$B$90*((1+(Input!$B$94))^$C13),0)</f>
        <v>0</v>
      </c>
      <c r="AV14" s="201"/>
      <c r="AW14" s="202"/>
      <c r="AX14" s="132">
        <f ca="1">IF(AND(Input!$B$99&lt;='Income Replacement Calculations'!$AL14,Input!$B$100&gt;='Income Replacement Calculations'!$AL14),1,0)</f>
        <v>0</v>
      </c>
      <c r="AY14" s="132">
        <f ca="1">IF(AX14=0,0,AX14+SUM(AX$6:AX13))</f>
        <v>0</v>
      </c>
      <c r="AZ14" s="200">
        <f ca="1">IF(AND(Input!$B$99&lt;='Income Replacement Calculations'!$AL14,Input!$B$100&gt;='Income Replacement Calculations'!$AL14),Input!$B$97*((1+(Input!$B$101))^$C13),0)</f>
        <v>0</v>
      </c>
      <c r="BA14" s="201"/>
      <c r="BB14" s="202"/>
      <c r="BC14" s="132">
        <f ca="1">IF(AND(Input!$B$106&lt;='Income Replacement Calculations'!$AL14,Input!$B$107&gt;='Income Replacement Calculations'!$AL14),1,0)</f>
        <v>0</v>
      </c>
      <c r="BD14" s="132">
        <f ca="1">IF(BC14=0,0,BC14+SUM(BC$6:BC13))</f>
        <v>0</v>
      </c>
      <c r="BE14" s="200">
        <f ca="1">IF(AND(Input!$B$106&lt;='Income Replacement Calculations'!$AL14,Input!$B$107&gt;='Income Replacement Calculations'!$AL14),Input!$B$104*((1+(Input!$B$108))^$C13),0)</f>
        <v>0</v>
      </c>
      <c r="BF14" s="201"/>
      <c r="BG14" s="202"/>
      <c r="BH14" s="132">
        <f ca="1">IF(AND(Input!$B$113&lt;='Income Replacement Calculations'!$AL14,Input!$B$114&gt;='Income Replacement Calculations'!$AL14),1,0)</f>
        <v>0</v>
      </c>
      <c r="BI14" s="132">
        <f ca="1">IF(BH14=0,0,BH14+SUM(BH$6:BH13))</f>
        <v>0</v>
      </c>
      <c r="BJ14" s="200">
        <f ca="1">IF(AND(Input!$B$113&lt;='Income Replacement Calculations'!$AL14,Input!$B$114&gt;='Income Replacement Calculations'!$AL14),Input!$B$111*((1+(Input!$B$115))^$C13),0)</f>
        <v>0</v>
      </c>
      <c r="BK14" s="201"/>
      <c r="BL14" s="202"/>
      <c r="BM14" s="132">
        <f ca="1">IF(AND(Input!$B$120&lt;='Income Replacement Calculations'!$AL14,Input!$B$121&gt;='Income Replacement Calculations'!$AL14),1,0)</f>
        <v>0</v>
      </c>
      <c r="BN14" s="132">
        <f ca="1">IF(BM14=0,0,BM14+SUM(BM$6:BM13))</f>
        <v>0</v>
      </c>
      <c r="BO14" s="132"/>
      <c r="BP14" s="210">
        <f t="shared" ca="1" si="26"/>
        <v>8</v>
      </c>
      <c r="BQ14" s="211">
        <f t="shared" si="33"/>
        <v>9</v>
      </c>
      <c r="BR14" s="189">
        <f t="shared" ca="1" si="27"/>
        <v>8</v>
      </c>
      <c r="BS14" s="190">
        <f t="shared" ca="1" si="28"/>
        <v>8</v>
      </c>
      <c r="BT14" s="132"/>
      <c r="BU14" s="200">
        <f ca="1">IF(AND(Input!$B$120&lt;='Income Replacement Calculations'!$AL14,Input!$B$121&gt;='Income Replacement Calculations'!$AL14),Input!$B$118*((1+(Input!$B$122))^$C13),0)</f>
        <v>0</v>
      </c>
      <c r="BV14" s="201"/>
      <c r="BW14" s="202"/>
      <c r="BX14" s="203">
        <f ca="1">IF(AND(Input!$B$127&lt;='Income Replacement Calculations'!$AL14,Input!$B$128&gt;='Income Replacement Calculations'!$AL14),1,0)</f>
        <v>0</v>
      </c>
      <c r="BY14" s="203">
        <f t="shared" ca="1" si="12"/>
        <v>0</v>
      </c>
      <c r="BZ14" s="200">
        <f ca="1">IF(AND(Input!$B$127&lt;='Income Replacement Calculations'!$AL14,Input!$B$128&gt;='Income Replacement Calculations'!$AL14),Input!$B$125*((1+(Input!$B$129))^$C13),0)</f>
        <v>0</v>
      </c>
      <c r="CA14" s="201"/>
      <c r="CB14" s="202"/>
      <c r="CC14" s="203">
        <f ca="1">IF(AND(Input!$B$134&lt;='Income Replacement Calculations'!$AL14,Input!$B$135&gt;='Income Replacement Calculations'!$AL14),1,0)</f>
        <v>0</v>
      </c>
      <c r="CD14" s="203">
        <f t="shared" ca="1" si="13"/>
        <v>0</v>
      </c>
      <c r="CE14" s="200">
        <f ca="1">IF(AND(Input!$B$134&lt;='Income Replacement Calculations'!$AL14,Input!$B$135&gt;='Income Replacement Calculations'!$AL14),Input!$B$132*((1+(Input!$B$136))^$C13),0)</f>
        <v>0</v>
      </c>
      <c r="CF14" s="201"/>
      <c r="CG14" s="202"/>
      <c r="CH14" s="203">
        <f ca="1">IF(AND(Input!$B$141&lt;='Income Replacement Calculations'!$AL14,Input!$B$142&gt;='Income Replacement Calculations'!$AL14),1,0)</f>
        <v>0</v>
      </c>
      <c r="CI14" s="203">
        <f t="shared" ca="1" si="14"/>
        <v>0</v>
      </c>
      <c r="CJ14" s="200">
        <f ca="1">IF(AND(Input!$B$141&lt;='Income Replacement Calculations'!$AL14,Input!$B$142&gt;='Income Replacement Calculations'!$AL14),Input!$B$139*((1+(Input!$B$143))^$C13),0)</f>
        <v>0</v>
      </c>
      <c r="CK14" s="201"/>
      <c r="CL14" s="202"/>
      <c r="CM14" s="203">
        <f ca="1">IF(AND(Input!$B$148&lt;='Income Replacement Calculations'!$AL14,Input!$B$149&gt;='Income Replacement Calculations'!$AL14),1,0)</f>
        <v>0</v>
      </c>
      <c r="CN14" s="203">
        <f t="shared" ca="1" si="15"/>
        <v>0</v>
      </c>
      <c r="CO14" s="200">
        <f ca="1">IF(AND(Input!$B$148&lt;='Income Replacement Calculations'!$AL14,Input!$B$149&gt;='Income Replacement Calculations'!$AL14),Input!$B$146*((1+(Input!$B$150))^$C13),0)</f>
        <v>0</v>
      </c>
      <c r="CP14" s="201"/>
      <c r="CQ14" s="202"/>
      <c r="CS14" s="204">
        <f ca="1">IF($E14&gt;Input!$B$72,0,IF($CX$8&lt;0,IF(ISBLANK(AB14),AA14,AB14)+IF(ISBLANK(AF14),AE14,AF14)+IF(ISBLANK(AQ14),AP14,AQ14)+IF(ISBLANK(AV14),AU14,AV14)+IF(ISBLANK(BA14),AZ14,BA14)+IF(ISBLANK(BF14),BE14,BF14)+IF(ISBLANK(BK14),BJ14,BK14)," "))</f>
        <v>0</v>
      </c>
      <c r="CT14" s="205">
        <f ca="1">IF(CY13=0,CS13+CT13-CW13,IF($E14&gt;Input!$B$72,0,CZ13))</f>
        <v>0</v>
      </c>
      <c r="CV14" s="204">
        <f ca="1">IF($E14&gt;Input!$B$72,0,((IF($Y14=0,Input!$B$64*((1+(Input!$B$70))^$C13),IF(OR($Y14=2,$Y14=3),Input!$B$58*((1+(Input!$B$70))^$C13),IF($Y14=1,Input!$B$61*((1+(Input!$B$70))^$C13),IF($Y14=7,Input!$B$68*((1+(Input!$B$70))^$C13),0)))))))</f>
        <v>0</v>
      </c>
      <c r="CW14" s="205">
        <f ca="1">IF($E14&gt;Input!$B$72,0,CV14+IF(ISBLANK(BV14),BU14,BV14)+IF(ISBLANK(CA14),BZ14,CA14)+IF(ISBLANK(CF14),CE14,CF14)+IF(ISBLANK(CK14),CJ14,CK14)+IF(ISBLANK(CP14),CO14,CP14))</f>
        <v>0</v>
      </c>
      <c r="CX14" s="131"/>
      <c r="CY14" s="200">
        <f ca="1">IF(AND($CY13&lt;0,($CS14+$CT14)&gt;$CW13),0,IF(E14&gt;Input!$B$72,0,CW14-CS14-CT14))</f>
        <v>0</v>
      </c>
      <c r="CZ14" s="208">
        <f t="shared" ca="1" si="16"/>
        <v>0</v>
      </c>
      <c r="DA14" s="213">
        <f ca="1">IF($E14&gt;Input!$B$72,0,-PV(Input!$B$73/12,C14*12,0,CY14*12,1))</f>
        <v>0</v>
      </c>
      <c r="DC14" s="210">
        <f t="shared" ca="1" si="29"/>
        <v>8</v>
      </c>
      <c r="DD14" s="211">
        <f t="shared" si="34"/>
        <v>9</v>
      </c>
      <c r="DE14" s="189">
        <f t="shared" ca="1" si="30"/>
        <v>8</v>
      </c>
      <c r="DF14" s="190">
        <f t="shared" ca="1" si="31"/>
        <v>8</v>
      </c>
      <c r="DG14" s="224"/>
      <c r="DH14" s="225" t="str">
        <f>IF(Input!B14&lt;&gt;0,Input!B14&amp;"'s College"," ")</f>
        <v xml:space="preserve"> </v>
      </c>
      <c r="DI14" s="226" t="str">
        <f>'Current Needs'!J15</f>
        <v xml:space="preserve"> </v>
      </c>
      <c r="DJ14" s="227">
        <f ca="1">('Income Replacement Calculations'!CV14*12)+'Lump Sum Projectors'!BR14</f>
        <v>0</v>
      </c>
      <c r="DK14" s="227">
        <f ca="1">IF('Future Needs'!$X13&lt;0,0,'Future Needs'!X13)+'Lump Sum Projectors'!$BR14</f>
        <v>0</v>
      </c>
    </row>
    <row r="15" spans="2:119">
      <c r="B15" s="210">
        <f ca="1">IF('Income Replacement Calculations'!$CX$8&lt;0,B14+1)</f>
        <v>9</v>
      </c>
      <c r="C15" s="211">
        <f ca="1">IF('Income Replacement Calculations'!$CX$8&lt;0,C14+1)</f>
        <v>10</v>
      </c>
      <c r="D15" s="189">
        <f ca="1">IF('Income Replacement Calculations'!$CX$8&lt;0,D14+1)</f>
        <v>9</v>
      </c>
      <c r="E15" s="190">
        <f ca="1">IF('Income Replacement Calculations'!$CX$8&lt;0,E14+1)</f>
        <v>9</v>
      </c>
      <c r="G15" s="188" t="str">
        <f t="shared" si="17"/>
        <v xml:space="preserve"> </v>
      </c>
      <c r="H15" s="189">
        <f t="shared" si="5"/>
        <v>0</v>
      </c>
      <c r="I15" s="189">
        <f t="shared" si="6"/>
        <v>0</v>
      </c>
      <c r="J15" s="189" t="str">
        <f t="shared" si="18"/>
        <v xml:space="preserve"> </v>
      </c>
      <c r="K15" s="189">
        <f t="shared" si="0"/>
        <v>0</v>
      </c>
      <c r="L15" s="189">
        <f t="shared" si="7"/>
        <v>0</v>
      </c>
      <c r="M15" s="189" t="str">
        <f t="shared" si="19"/>
        <v xml:space="preserve"> </v>
      </c>
      <c r="N15" s="189">
        <f t="shared" si="1"/>
        <v>0</v>
      </c>
      <c r="O15" s="189">
        <f t="shared" si="8"/>
        <v>0</v>
      </c>
      <c r="P15" s="189" t="str">
        <f t="shared" si="20"/>
        <v xml:space="preserve"> </v>
      </c>
      <c r="Q15" s="189">
        <f t="shared" si="2"/>
        <v>0</v>
      </c>
      <c r="R15" s="189">
        <f t="shared" si="9"/>
        <v>0</v>
      </c>
      <c r="S15" s="190" t="str">
        <f t="shared" si="21"/>
        <v xml:space="preserve"> </v>
      </c>
      <c r="T15" s="191">
        <f t="shared" si="3"/>
        <v>0</v>
      </c>
      <c r="U15" s="192">
        <f t="shared" si="10"/>
        <v>0</v>
      </c>
      <c r="V15" s="193" t="str">
        <f t="shared" si="22"/>
        <v xml:space="preserve"> </v>
      </c>
      <c r="W15" s="191">
        <f t="shared" si="4"/>
        <v>0</v>
      </c>
      <c r="X15" s="192">
        <f t="shared" si="11"/>
        <v>0</v>
      </c>
      <c r="Y15" s="192">
        <f ca="1">IF(Input!$B$66&lt;=E15,7,I15+L15+O15+R15+U15+X15)</f>
        <v>7</v>
      </c>
      <c r="AA15" s="200">
        <f ca="1">IF(OR($E15&gt;Input!$B$72,$Y15=0),0,IF(OR($Y15=2,$Y15=3),Input!$B$59*((1+(Input!$B$71))^C14),IF(Y15=1,Input!$B$62*((1+(Input!$B$71))^C14))))+IF($E15&gt;Input!$B$72,0,IF($E15&gt;59,Input!$B$67*((1+(Input!$B$71))^C14)))</f>
        <v>0</v>
      </c>
      <c r="AB15" s="201"/>
      <c r="AC15" s="212"/>
      <c r="AD15" s="197"/>
      <c r="AE15" s="208">
        <f ca="1">IF(OR($E15&gt;=Input!$B$72,$E15&gt;=Input!$B$66),0,IF($Y15&gt;=2,Input!$B$60*((1+(Input!$B$69))^$C14),IF($Y15=1,Input!$B$63*((1+(Input!$B$69))^$C14),IF($Y15=0,Input!$B$65*((1+(Input!$B$69))^$C14),0))))</f>
        <v>0</v>
      </c>
      <c r="AF15" s="201"/>
      <c r="AG15" s="202"/>
      <c r="AI15" s="210">
        <f t="shared" ca="1" si="23"/>
        <v>9</v>
      </c>
      <c r="AJ15" s="211">
        <f t="shared" si="32"/>
        <v>10</v>
      </c>
      <c r="AK15" s="189">
        <f t="shared" ca="1" si="24"/>
        <v>9</v>
      </c>
      <c r="AL15" s="190">
        <f t="shared" ca="1" si="25"/>
        <v>9</v>
      </c>
      <c r="AN15" s="132">
        <f ca="1">IF(AND(Input!$B$85&lt;='Income Replacement Calculations'!$AL15,Input!$B$86&gt;='Income Replacement Calculations'!$AL15),1,0)</f>
        <v>0</v>
      </c>
      <c r="AO15" s="132">
        <f ca="1">IF(AN15=0,0,AN15+SUM(AN$6:AN14))</f>
        <v>0</v>
      </c>
      <c r="AP15" s="200">
        <f ca="1">IF(AND(Input!$B$85&lt;='Income Replacement Calculations'!$AL15,Input!$B$86&gt;='Income Replacement Calculations'!$AL15),Input!$B$83*((1+(Input!$B$87))^$C14),0)</f>
        <v>0</v>
      </c>
      <c r="AQ15" s="201"/>
      <c r="AR15" s="202"/>
      <c r="AS15" s="132">
        <f ca="1">IF(AND(Input!$B$92&lt;='Income Replacement Calculations'!$AL15,Input!$B$93&gt;='Income Replacement Calculations'!$AL15),1,0)</f>
        <v>0</v>
      </c>
      <c r="AT15" s="132">
        <f ca="1">IF(AS15=0,0,AS15+SUM(AS$6:AS14))</f>
        <v>0</v>
      </c>
      <c r="AU15" s="200">
        <f ca="1">IF(AND(Input!$B$92&lt;='Income Replacement Calculations'!$AL15,Input!$B$93&gt;='Income Replacement Calculations'!$AL15),Input!$B$90*((1+(Input!$B$94))^$C14),0)</f>
        <v>0</v>
      </c>
      <c r="AV15" s="201"/>
      <c r="AW15" s="202"/>
      <c r="AX15" s="132">
        <f ca="1">IF(AND(Input!$B$99&lt;='Income Replacement Calculations'!$AL15,Input!$B$100&gt;='Income Replacement Calculations'!$AL15),1,0)</f>
        <v>0</v>
      </c>
      <c r="AY15" s="132">
        <f ca="1">IF(AX15=0,0,AX15+SUM(AX$6:AX14))</f>
        <v>0</v>
      </c>
      <c r="AZ15" s="200">
        <f ca="1">IF(AND(Input!$B$99&lt;='Income Replacement Calculations'!$AL15,Input!$B$100&gt;='Income Replacement Calculations'!$AL15),Input!$B$97*((1+(Input!$B$101))^$C14),0)</f>
        <v>0</v>
      </c>
      <c r="BA15" s="201"/>
      <c r="BB15" s="202"/>
      <c r="BC15" s="132">
        <f ca="1">IF(AND(Input!$B$106&lt;='Income Replacement Calculations'!$AL15,Input!$B$107&gt;='Income Replacement Calculations'!$AL15),1,0)</f>
        <v>0</v>
      </c>
      <c r="BD15" s="132">
        <f ca="1">IF(BC15=0,0,BC15+SUM(BC$6:BC14))</f>
        <v>0</v>
      </c>
      <c r="BE15" s="200">
        <f ca="1">IF(AND(Input!$B$106&lt;='Income Replacement Calculations'!$AL15,Input!$B$107&gt;='Income Replacement Calculations'!$AL15),Input!$B$104*((1+(Input!$B$108))^$C14),0)</f>
        <v>0</v>
      </c>
      <c r="BF15" s="201"/>
      <c r="BG15" s="202"/>
      <c r="BH15" s="132">
        <f ca="1">IF(AND(Input!$B$113&lt;='Income Replacement Calculations'!$AL15,Input!$B$114&gt;='Income Replacement Calculations'!$AL15),1,0)</f>
        <v>0</v>
      </c>
      <c r="BI15" s="132">
        <f ca="1">IF(BH15=0,0,BH15+SUM(BH$6:BH14))</f>
        <v>0</v>
      </c>
      <c r="BJ15" s="200">
        <f ca="1">IF(AND(Input!$B$113&lt;='Income Replacement Calculations'!$AL15,Input!$B$114&gt;='Income Replacement Calculations'!$AL15),Input!$B$111*((1+(Input!$B$115))^$C14),0)</f>
        <v>0</v>
      </c>
      <c r="BK15" s="201"/>
      <c r="BL15" s="202"/>
      <c r="BM15" s="132">
        <f ca="1">IF(AND(Input!$B$120&lt;='Income Replacement Calculations'!$AL15,Input!$B$121&gt;='Income Replacement Calculations'!$AL15),1,0)</f>
        <v>0</v>
      </c>
      <c r="BN15" s="132">
        <f ca="1">IF(BM15=0,0,BM15+SUM(BM$6:BM14))</f>
        <v>0</v>
      </c>
      <c r="BO15" s="132"/>
      <c r="BP15" s="210">
        <f t="shared" ca="1" si="26"/>
        <v>9</v>
      </c>
      <c r="BQ15" s="211">
        <f t="shared" si="33"/>
        <v>10</v>
      </c>
      <c r="BR15" s="189">
        <f t="shared" ca="1" si="27"/>
        <v>9</v>
      </c>
      <c r="BS15" s="190">
        <f t="shared" ca="1" si="28"/>
        <v>9</v>
      </c>
      <c r="BT15" s="132"/>
      <c r="BU15" s="200">
        <f ca="1">IF(AND(Input!$B$120&lt;='Income Replacement Calculations'!$AL15,Input!$B$121&gt;='Income Replacement Calculations'!$AL15),Input!$B$118*((1+(Input!$B$122))^$C14),0)</f>
        <v>0</v>
      </c>
      <c r="BV15" s="201"/>
      <c r="BW15" s="202"/>
      <c r="BX15" s="203">
        <f ca="1">IF(AND(Input!$B$127&lt;='Income Replacement Calculations'!$AL15,Input!$B$128&gt;='Income Replacement Calculations'!$AL15),1,0)</f>
        <v>0</v>
      </c>
      <c r="BY15" s="203">
        <f t="shared" ca="1" si="12"/>
        <v>0</v>
      </c>
      <c r="BZ15" s="200">
        <f ca="1">IF(AND(Input!$B$127&lt;='Income Replacement Calculations'!$AL15,Input!$B$128&gt;='Income Replacement Calculations'!$AL15),Input!$B$125*((1+(Input!$B$129))^$C14),0)</f>
        <v>0</v>
      </c>
      <c r="CA15" s="201"/>
      <c r="CB15" s="202"/>
      <c r="CC15" s="203">
        <f ca="1">IF(AND(Input!$B$134&lt;='Income Replacement Calculations'!$AL15,Input!$B$135&gt;='Income Replacement Calculations'!$AL15),1,0)</f>
        <v>0</v>
      </c>
      <c r="CD15" s="203">
        <f t="shared" ca="1" si="13"/>
        <v>0</v>
      </c>
      <c r="CE15" s="200">
        <f ca="1">IF(AND(Input!$B$134&lt;='Income Replacement Calculations'!$AL15,Input!$B$135&gt;='Income Replacement Calculations'!$AL15),Input!$B$132*((1+(Input!$B$136))^$C14),0)</f>
        <v>0</v>
      </c>
      <c r="CF15" s="201"/>
      <c r="CG15" s="202"/>
      <c r="CH15" s="203">
        <f ca="1">IF(AND(Input!$B$141&lt;='Income Replacement Calculations'!$AL15,Input!$B$142&gt;='Income Replacement Calculations'!$AL15),1,0)</f>
        <v>0</v>
      </c>
      <c r="CI15" s="203">
        <f t="shared" ca="1" si="14"/>
        <v>0</v>
      </c>
      <c r="CJ15" s="200">
        <f ca="1">IF(AND(Input!$B$141&lt;='Income Replacement Calculations'!$AL15,Input!$B$142&gt;='Income Replacement Calculations'!$AL15),Input!$B$139*((1+(Input!$B$143))^$C14),0)</f>
        <v>0</v>
      </c>
      <c r="CK15" s="201"/>
      <c r="CL15" s="202"/>
      <c r="CM15" s="203">
        <f ca="1">IF(AND(Input!$B$148&lt;='Income Replacement Calculations'!$AL15,Input!$B$149&gt;='Income Replacement Calculations'!$AL15),1,0)</f>
        <v>0</v>
      </c>
      <c r="CN15" s="203">
        <f t="shared" ca="1" si="15"/>
        <v>0</v>
      </c>
      <c r="CO15" s="200">
        <f ca="1">IF(AND(Input!$B$148&lt;='Income Replacement Calculations'!$AL15,Input!$B$149&gt;='Income Replacement Calculations'!$AL15),Input!$B$146*((1+(Input!$B$150))^$C14),0)</f>
        <v>0</v>
      </c>
      <c r="CP15" s="201"/>
      <c r="CQ15" s="202"/>
      <c r="CS15" s="204">
        <f ca="1">IF($E15&gt;Input!$B$72,0,IF($CX$8&lt;0,IF(ISBLANK(AB15),AA15,AB15)+IF(ISBLANK(AF15),AE15,AF15)+IF(ISBLANK(AQ15),AP15,AQ15)+IF(ISBLANK(AV15),AU15,AV15)+IF(ISBLANK(BA15),AZ15,BA15)+IF(ISBLANK(BF15),BE15,BF15)+IF(ISBLANK(BK15),BJ15,BK15)," "))</f>
        <v>0</v>
      </c>
      <c r="CT15" s="205">
        <f ca="1">IF(CY14=0,CS14+CT14-CW14,IF($E15&gt;Input!$B$72,0,CZ14))</f>
        <v>0</v>
      </c>
      <c r="CV15" s="204">
        <f ca="1">IF($E15&gt;Input!$B$72,0,((IF($Y15=0,Input!$B$64*((1+(Input!$B$70))^$C14),IF(OR($Y15=2,$Y15=3),Input!$B$58*((1+(Input!$B$70))^$C14),IF($Y15=1,Input!$B$61*((1+(Input!$B$70))^$C14),IF($Y15=7,Input!$B$68*((1+(Input!$B$70))^$C14),0)))))))</f>
        <v>0</v>
      </c>
      <c r="CW15" s="205">
        <f ca="1">IF($E15&gt;Input!$B$72,0,CV15+IF(ISBLANK(BV15),BU15,BV15)+IF(ISBLANK(CA15),BZ15,CA15)+IF(ISBLANK(CF15),CE15,CF15)+IF(ISBLANK(CK15),CJ15,CK15)+IF(ISBLANK(CP15),CO15,CP15))</f>
        <v>0</v>
      </c>
      <c r="CX15" s="131"/>
      <c r="CY15" s="200">
        <f ca="1">IF(AND($CY14&lt;0,($CS15+$CT15)&gt;$CW14),0,IF(E15&gt;Input!$B$72,0,CW15-CS15-CT15))</f>
        <v>0</v>
      </c>
      <c r="CZ15" s="208">
        <f t="shared" ca="1" si="16"/>
        <v>0</v>
      </c>
      <c r="DA15" s="213">
        <f ca="1">IF($E15&gt;Input!$B$72,0,-PV(Input!$B$73/12,C15*12,0,CY15*12,1))</f>
        <v>0</v>
      </c>
      <c r="DC15" s="210">
        <f t="shared" ca="1" si="29"/>
        <v>9</v>
      </c>
      <c r="DD15" s="211">
        <f t="shared" si="34"/>
        <v>10</v>
      </c>
      <c r="DE15" s="189">
        <f t="shared" ca="1" si="30"/>
        <v>9</v>
      </c>
      <c r="DF15" s="190">
        <f t="shared" ca="1" si="31"/>
        <v>9</v>
      </c>
      <c r="DG15" s="224"/>
      <c r="DH15" s="225" t="str">
        <f>IF(Input!B16&lt;&gt;0,Input!B16&amp;"'s College"," ")</f>
        <v xml:space="preserve"> </v>
      </c>
      <c r="DI15" s="226" t="str">
        <f>'Current Needs'!J16</f>
        <v xml:space="preserve"> </v>
      </c>
      <c r="DJ15" s="227">
        <f ca="1">('Income Replacement Calculations'!CV15*12)+'Lump Sum Projectors'!BR15</f>
        <v>0</v>
      </c>
      <c r="DK15" s="227">
        <f ca="1">IF('Future Needs'!$X14&lt;0,0,'Future Needs'!X14)+'Lump Sum Projectors'!$BR15</f>
        <v>0</v>
      </c>
    </row>
    <row r="16" spans="2:119">
      <c r="B16" s="210">
        <f ca="1">IF('Income Replacement Calculations'!$CX$8&lt;0,B15+1)</f>
        <v>10</v>
      </c>
      <c r="C16" s="211">
        <f ca="1">IF('Income Replacement Calculations'!$CX$8&lt;0,C15+1)</f>
        <v>11</v>
      </c>
      <c r="D16" s="189">
        <f ca="1">IF('Income Replacement Calculations'!$CX$8&lt;0,D15+1)</f>
        <v>10</v>
      </c>
      <c r="E16" s="190">
        <f ca="1">IF('Income Replacement Calculations'!$CX$8&lt;0,E15+1)</f>
        <v>10</v>
      </c>
      <c r="G16" s="188" t="str">
        <f t="shared" si="17"/>
        <v xml:space="preserve"> </v>
      </c>
      <c r="H16" s="189">
        <f t="shared" si="5"/>
        <v>0</v>
      </c>
      <c r="I16" s="189">
        <f t="shared" si="6"/>
        <v>0</v>
      </c>
      <c r="J16" s="189" t="str">
        <f t="shared" si="18"/>
        <v xml:space="preserve"> </v>
      </c>
      <c r="K16" s="189">
        <f t="shared" si="0"/>
        <v>0</v>
      </c>
      <c r="L16" s="189">
        <f t="shared" si="7"/>
        <v>0</v>
      </c>
      <c r="M16" s="189" t="str">
        <f t="shared" si="19"/>
        <v xml:space="preserve"> </v>
      </c>
      <c r="N16" s="189">
        <f t="shared" si="1"/>
        <v>0</v>
      </c>
      <c r="O16" s="189">
        <f t="shared" si="8"/>
        <v>0</v>
      </c>
      <c r="P16" s="189" t="str">
        <f t="shared" si="20"/>
        <v xml:space="preserve"> </v>
      </c>
      <c r="Q16" s="189">
        <f t="shared" si="2"/>
        <v>0</v>
      </c>
      <c r="R16" s="189">
        <f t="shared" si="9"/>
        <v>0</v>
      </c>
      <c r="S16" s="190" t="str">
        <f t="shared" si="21"/>
        <v xml:space="preserve"> </v>
      </c>
      <c r="T16" s="191">
        <f t="shared" si="3"/>
        <v>0</v>
      </c>
      <c r="U16" s="192">
        <f t="shared" si="10"/>
        <v>0</v>
      </c>
      <c r="V16" s="193" t="str">
        <f t="shared" si="22"/>
        <v xml:space="preserve"> </v>
      </c>
      <c r="W16" s="191">
        <f t="shared" si="4"/>
        <v>0</v>
      </c>
      <c r="X16" s="192">
        <f t="shared" si="11"/>
        <v>0</v>
      </c>
      <c r="Y16" s="192">
        <f ca="1">IF(Input!$B$66&lt;=E16,7,I16+L16+O16+R16+U16+X16)</f>
        <v>7</v>
      </c>
      <c r="AA16" s="200">
        <f ca="1">IF(OR($E16&gt;Input!$B$72,$Y16=0),0,IF(OR($Y16=2,$Y16=3),Input!$B$59*((1+(Input!$B$71))^C15),IF(Y16=1,Input!$B$62*((1+(Input!$B$71))^C15))))+IF($E16&gt;Input!$B$72,0,IF($E16&gt;59,Input!$B$67*((1+(Input!$B$71))^C15)))</f>
        <v>0</v>
      </c>
      <c r="AB16" s="201"/>
      <c r="AC16" s="212"/>
      <c r="AD16" s="197"/>
      <c r="AE16" s="208">
        <f ca="1">IF(OR($E16&gt;=Input!$B$72,$E16&gt;=Input!$B$66),0,IF($Y16&gt;=2,Input!$B$60*((1+(Input!$B$69))^$C15),IF($Y16=1,Input!$B$63*((1+(Input!$B$69))^$C15),IF($Y16=0,Input!$B$65*((1+(Input!$B$69))^$C15),0))))</f>
        <v>0</v>
      </c>
      <c r="AF16" s="201"/>
      <c r="AG16" s="202"/>
      <c r="AI16" s="210">
        <f t="shared" ca="1" si="23"/>
        <v>10</v>
      </c>
      <c r="AJ16" s="211">
        <f t="shared" si="32"/>
        <v>11</v>
      </c>
      <c r="AK16" s="189">
        <f t="shared" ca="1" si="24"/>
        <v>10</v>
      </c>
      <c r="AL16" s="190">
        <f t="shared" ca="1" si="25"/>
        <v>10</v>
      </c>
      <c r="AN16" s="132">
        <f ca="1">IF(AND(Input!$B$85&lt;='Income Replacement Calculations'!$AL16,Input!$B$86&gt;='Income Replacement Calculations'!$AL16),1,0)</f>
        <v>0</v>
      </c>
      <c r="AO16" s="132">
        <f ca="1">IF(AN16=0,0,AN16+SUM(AN$6:AN15))</f>
        <v>0</v>
      </c>
      <c r="AP16" s="200">
        <f ca="1">IF(AND(Input!$B$85&lt;='Income Replacement Calculations'!$AL16,Input!$B$86&gt;='Income Replacement Calculations'!$AL16),Input!$B$83*((1+(Input!$B$87))^$C15),0)</f>
        <v>0</v>
      </c>
      <c r="AQ16" s="201"/>
      <c r="AR16" s="202"/>
      <c r="AS16" s="132">
        <f ca="1">IF(AND(Input!$B$92&lt;='Income Replacement Calculations'!$AL16,Input!$B$93&gt;='Income Replacement Calculations'!$AL16),1,0)</f>
        <v>0</v>
      </c>
      <c r="AT16" s="132">
        <f ca="1">IF(AS16=0,0,AS16+SUM(AS$6:AS15))</f>
        <v>0</v>
      </c>
      <c r="AU16" s="200">
        <f ca="1">IF(AND(Input!$B$92&lt;='Income Replacement Calculations'!$AL16,Input!$B$93&gt;='Income Replacement Calculations'!$AL16),Input!$B$90*((1+(Input!$B$94))^$C15),0)</f>
        <v>0</v>
      </c>
      <c r="AV16" s="201"/>
      <c r="AW16" s="202"/>
      <c r="AX16" s="132">
        <f ca="1">IF(AND(Input!$B$99&lt;='Income Replacement Calculations'!$AL16,Input!$B$100&gt;='Income Replacement Calculations'!$AL16),1,0)</f>
        <v>0</v>
      </c>
      <c r="AY16" s="132">
        <f ca="1">IF(AX16=0,0,AX16+SUM(AX$6:AX15))</f>
        <v>0</v>
      </c>
      <c r="AZ16" s="200">
        <f ca="1">IF(AND(Input!$B$99&lt;='Income Replacement Calculations'!$AL16,Input!$B$100&gt;='Income Replacement Calculations'!$AL16),Input!$B$97*((1+(Input!$B$101))^$C15),0)</f>
        <v>0</v>
      </c>
      <c r="BA16" s="201"/>
      <c r="BB16" s="202"/>
      <c r="BC16" s="132">
        <f ca="1">IF(AND(Input!$B$106&lt;='Income Replacement Calculations'!$AL16,Input!$B$107&gt;='Income Replacement Calculations'!$AL16),1,0)</f>
        <v>0</v>
      </c>
      <c r="BD16" s="132">
        <f ca="1">IF(BC16=0,0,BC16+SUM(BC$6:BC15))</f>
        <v>0</v>
      </c>
      <c r="BE16" s="200">
        <f ca="1">IF(AND(Input!$B$106&lt;='Income Replacement Calculations'!$AL16,Input!$B$107&gt;='Income Replacement Calculations'!$AL16),Input!$B$104*((1+(Input!$B$108))^$C15),0)</f>
        <v>0</v>
      </c>
      <c r="BF16" s="201"/>
      <c r="BG16" s="202"/>
      <c r="BH16" s="132">
        <f ca="1">IF(AND(Input!$B$113&lt;='Income Replacement Calculations'!$AL16,Input!$B$114&gt;='Income Replacement Calculations'!$AL16),1,0)</f>
        <v>0</v>
      </c>
      <c r="BI16" s="132">
        <f ca="1">IF(BH16=0,0,BH16+SUM(BH$6:BH15))</f>
        <v>0</v>
      </c>
      <c r="BJ16" s="200">
        <f ca="1">IF(AND(Input!$B$113&lt;='Income Replacement Calculations'!$AL16,Input!$B$114&gt;='Income Replacement Calculations'!$AL16),Input!$B$111*((1+(Input!$B$115))^$C15),0)</f>
        <v>0</v>
      </c>
      <c r="BK16" s="201"/>
      <c r="BL16" s="202"/>
      <c r="BM16" s="132">
        <f ca="1">IF(AND(Input!$B$120&lt;='Income Replacement Calculations'!$AL16,Input!$B$121&gt;='Income Replacement Calculations'!$AL16),1,0)</f>
        <v>0</v>
      </c>
      <c r="BN16" s="132">
        <f ca="1">IF(BM16=0,0,BM16+SUM(BM$6:BM15))</f>
        <v>0</v>
      </c>
      <c r="BO16" s="132"/>
      <c r="BP16" s="210">
        <f t="shared" ca="1" si="26"/>
        <v>10</v>
      </c>
      <c r="BQ16" s="211">
        <f t="shared" si="33"/>
        <v>11</v>
      </c>
      <c r="BR16" s="189">
        <f t="shared" ca="1" si="27"/>
        <v>10</v>
      </c>
      <c r="BS16" s="190">
        <f t="shared" ca="1" si="28"/>
        <v>10</v>
      </c>
      <c r="BT16" s="132"/>
      <c r="BU16" s="200">
        <f ca="1">IF(AND(Input!$B$120&lt;='Income Replacement Calculations'!$AL16,Input!$B$121&gt;='Income Replacement Calculations'!$AL16),Input!$B$118*((1+(Input!$B$122))^$C15),0)</f>
        <v>0</v>
      </c>
      <c r="BV16" s="201"/>
      <c r="BW16" s="202"/>
      <c r="BX16" s="203">
        <f ca="1">IF(AND(Input!$B$127&lt;='Income Replacement Calculations'!$AL16,Input!$B$128&gt;='Income Replacement Calculations'!$AL16),1,0)</f>
        <v>0</v>
      </c>
      <c r="BY16" s="203">
        <f t="shared" ca="1" si="12"/>
        <v>0</v>
      </c>
      <c r="BZ16" s="200">
        <f ca="1">IF(AND(Input!$B$127&lt;='Income Replacement Calculations'!$AL16,Input!$B$128&gt;='Income Replacement Calculations'!$AL16),Input!$B$125*((1+(Input!$B$129))^$C15),0)</f>
        <v>0</v>
      </c>
      <c r="CA16" s="201"/>
      <c r="CB16" s="202"/>
      <c r="CC16" s="203">
        <f ca="1">IF(AND(Input!$B$134&lt;='Income Replacement Calculations'!$AL16,Input!$B$135&gt;='Income Replacement Calculations'!$AL16),1,0)</f>
        <v>0</v>
      </c>
      <c r="CD16" s="203">
        <f t="shared" ca="1" si="13"/>
        <v>0</v>
      </c>
      <c r="CE16" s="200">
        <f ca="1">IF(AND(Input!$B$134&lt;='Income Replacement Calculations'!$AL16,Input!$B$135&gt;='Income Replacement Calculations'!$AL16),Input!$B$132*((1+(Input!$B$136))^$C15),0)</f>
        <v>0</v>
      </c>
      <c r="CF16" s="201"/>
      <c r="CG16" s="202"/>
      <c r="CH16" s="203">
        <f ca="1">IF(AND(Input!$B$141&lt;='Income Replacement Calculations'!$AL16,Input!$B$142&gt;='Income Replacement Calculations'!$AL16),1,0)</f>
        <v>0</v>
      </c>
      <c r="CI16" s="203">
        <f t="shared" ca="1" si="14"/>
        <v>0</v>
      </c>
      <c r="CJ16" s="200">
        <f ca="1">IF(AND(Input!$B$141&lt;='Income Replacement Calculations'!$AL16,Input!$B$142&gt;='Income Replacement Calculations'!$AL16),Input!$B$139*((1+(Input!$B$143))^$C15),0)</f>
        <v>0</v>
      </c>
      <c r="CK16" s="201"/>
      <c r="CL16" s="202"/>
      <c r="CM16" s="203">
        <f ca="1">IF(AND(Input!$B$148&lt;='Income Replacement Calculations'!$AL16,Input!$B$149&gt;='Income Replacement Calculations'!$AL16),1,0)</f>
        <v>0</v>
      </c>
      <c r="CN16" s="203">
        <f t="shared" ca="1" si="15"/>
        <v>0</v>
      </c>
      <c r="CO16" s="200">
        <f ca="1">IF(AND(Input!$B$148&lt;='Income Replacement Calculations'!$AL16,Input!$B$149&gt;='Income Replacement Calculations'!$AL16),Input!$B$146*((1+(Input!$B$150))^$C15),0)</f>
        <v>0</v>
      </c>
      <c r="CP16" s="201"/>
      <c r="CQ16" s="202"/>
      <c r="CS16" s="204">
        <f ca="1">IF($E16&gt;Input!$B$72,0,IF($CX$8&lt;0,IF(ISBLANK(AB16),AA16,AB16)+IF(ISBLANK(AF16),AE16,AF16)+IF(ISBLANK(AQ16),AP16,AQ16)+IF(ISBLANK(AV16),AU16,AV16)+IF(ISBLANK(BA16),AZ16,BA16)+IF(ISBLANK(BF16),BE16,BF16)+IF(ISBLANK(BK16),BJ16,BK16)," "))</f>
        <v>0</v>
      </c>
      <c r="CT16" s="205">
        <f ca="1">IF(CY15=0,CS15+CT15-CW15,IF($E16&gt;Input!$B$72,0,CZ15))</f>
        <v>0</v>
      </c>
      <c r="CV16" s="204">
        <f ca="1">IF($E16&gt;Input!$B$72,0,((IF($Y16=0,Input!$B$64*((1+(Input!$B$70))^$C15),IF(OR($Y16=2,$Y16=3),Input!$B$58*((1+(Input!$B$70))^$C15),IF($Y16=1,Input!$B$61*((1+(Input!$B$70))^$C15),IF($Y16=7,Input!$B$68*((1+(Input!$B$70))^$C15),0)))))))</f>
        <v>0</v>
      </c>
      <c r="CW16" s="205">
        <f ca="1">IF($E16&gt;Input!$B$72,0,CV16+IF(ISBLANK(BV16),BU16,BV16)+IF(ISBLANK(CA16),BZ16,CA16)+IF(ISBLANK(CF16),CE16,CF16)+IF(ISBLANK(CK16),CJ16,CK16)+IF(ISBLANK(CP16),CO16,CP16))</f>
        <v>0</v>
      </c>
      <c r="CX16" s="131"/>
      <c r="CY16" s="200">
        <f ca="1">IF(AND($CY15&lt;0,($CS16+$CT16)&gt;$CW15),0,IF(E16&gt;Input!$B$72,0,CW16-CS16-CT16))</f>
        <v>0</v>
      </c>
      <c r="CZ16" s="208">
        <f t="shared" ca="1" si="16"/>
        <v>0</v>
      </c>
      <c r="DA16" s="213">
        <f ca="1">IF($E16&gt;Input!$B$72,0,-PV(Input!$B$73/12,C16*12,0,CY16*12,1))</f>
        <v>0</v>
      </c>
      <c r="DC16" s="210">
        <f t="shared" ca="1" si="29"/>
        <v>10</v>
      </c>
      <c r="DD16" s="211">
        <f t="shared" si="34"/>
        <v>11</v>
      </c>
      <c r="DE16" s="189">
        <f t="shared" ca="1" si="30"/>
        <v>10</v>
      </c>
      <c r="DF16" s="190">
        <f t="shared" ca="1" si="31"/>
        <v>10</v>
      </c>
      <c r="DG16" s="224"/>
      <c r="DH16" s="225" t="str">
        <f>IF(Input!B18&lt;&gt;0,Input!B18&amp;"'s College"," ")</f>
        <v xml:space="preserve"> </v>
      </c>
      <c r="DI16" s="226" t="str">
        <f>'Current Needs'!J17</f>
        <v xml:space="preserve"> </v>
      </c>
      <c r="DJ16" s="227">
        <f ca="1">('Income Replacement Calculations'!CV16*12)+'Lump Sum Projectors'!BR16</f>
        <v>0</v>
      </c>
      <c r="DK16" s="227">
        <f ca="1">IF('Future Needs'!$X15&lt;0,0,'Future Needs'!X15)+'Lump Sum Projectors'!$BR16</f>
        <v>0</v>
      </c>
    </row>
    <row r="17" spans="2:115">
      <c r="B17" s="210">
        <f ca="1">IF('Income Replacement Calculations'!$CX$8&lt;0,B16+1)</f>
        <v>11</v>
      </c>
      <c r="C17" s="211">
        <f ca="1">IF('Income Replacement Calculations'!$CX$8&lt;0,C16+1)</f>
        <v>12</v>
      </c>
      <c r="D17" s="189">
        <f ca="1">IF('Income Replacement Calculations'!$CX$8&lt;0,D16+1)</f>
        <v>11</v>
      </c>
      <c r="E17" s="190">
        <f ca="1">IF('Income Replacement Calculations'!$CX$8&lt;0,E16+1)</f>
        <v>11</v>
      </c>
      <c r="G17" s="188" t="str">
        <f t="shared" si="17"/>
        <v xml:space="preserve"> </v>
      </c>
      <c r="H17" s="189">
        <f t="shared" si="5"/>
        <v>0</v>
      </c>
      <c r="I17" s="189">
        <f t="shared" si="6"/>
        <v>0</v>
      </c>
      <c r="J17" s="189" t="str">
        <f t="shared" si="18"/>
        <v xml:space="preserve"> </v>
      </c>
      <c r="K17" s="189">
        <f t="shared" si="0"/>
        <v>0</v>
      </c>
      <c r="L17" s="189">
        <f t="shared" si="7"/>
        <v>0</v>
      </c>
      <c r="M17" s="189" t="str">
        <f t="shared" si="19"/>
        <v xml:space="preserve"> </v>
      </c>
      <c r="N17" s="189">
        <f t="shared" si="1"/>
        <v>0</v>
      </c>
      <c r="O17" s="189">
        <f t="shared" si="8"/>
        <v>0</v>
      </c>
      <c r="P17" s="189" t="str">
        <f t="shared" si="20"/>
        <v xml:space="preserve"> </v>
      </c>
      <c r="Q17" s="189">
        <f t="shared" si="2"/>
        <v>0</v>
      </c>
      <c r="R17" s="189">
        <f t="shared" si="9"/>
        <v>0</v>
      </c>
      <c r="S17" s="190" t="str">
        <f t="shared" si="21"/>
        <v xml:space="preserve"> </v>
      </c>
      <c r="T17" s="191">
        <f t="shared" si="3"/>
        <v>0</v>
      </c>
      <c r="U17" s="192">
        <f t="shared" si="10"/>
        <v>0</v>
      </c>
      <c r="V17" s="193" t="str">
        <f t="shared" si="22"/>
        <v xml:space="preserve"> </v>
      </c>
      <c r="W17" s="191">
        <f t="shared" si="4"/>
        <v>0</v>
      </c>
      <c r="X17" s="192">
        <f t="shared" si="11"/>
        <v>0</v>
      </c>
      <c r="Y17" s="192">
        <f ca="1">IF(Input!$B$66&lt;=E17,7,I17+L17+O17+R17+U17+X17)</f>
        <v>7</v>
      </c>
      <c r="AA17" s="200">
        <f ca="1">IF(OR($E17&gt;Input!$B$72,$Y17=0),0,IF(OR($Y17=2,$Y17=3),Input!$B$59*((1+(Input!$B$71))^C16),IF(Y17=1,Input!$B$62*((1+(Input!$B$71))^C16))))+IF($E17&gt;Input!$B$72,0,IF($E17&gt;59,Input!$B$67*((1+(Input!$B$71))^C16)))</f>
        <v>0</v>
      </c>
      <c r="AB17" s="201"/>
      <c r="AC17" s="212"/>
      <c r="AD17" s="197"/>
      <c r="AE17" s="208">
        <f ca="1">IF(OR($E17&gt;=Input!$B$72,$E17&gt;=Input!$B$66),0,IF($Y17&gt;=2,Input!$B$60*((1+(Input!$B$69))^$C16),IF($Y17=1,Input!$B$63*((1+(Input!$B$69))^$C16),IF($Y17=0,Input!$B$65*((1+(Input!$B$69))^$C16),0))))</f>
        <v>0</v>
      </c>
      <c r="AF17" s="201"/>
      <c r="AG17" s="202"/>
      <c r="AI17" s="210">
        <f t="shared" ca="1" si="23"/>
        <v>11</v>
      </c>
      <c r="AJ17" s="211">
        <f t="shared" si="32"/>
        <v>12</v>
      </c>
      <c r="AK17" s="189">
        <f t="shared" ca="1" si="24"/>
        <v>11</v>
      </c>
      <c r="AL17" s="190">
        <f t="shared" ca="1" si="25"/>
        <v>11</v>
      </c>
      <c r="AN17" s="132">
        <f ca="1">IF(AND(Input!$B$85&lt;='Income Replacement Calculations'!$AL17,Input!$B$86&gt;='Income Replacement Calculations'!$AL17),1,0)</f>
        <v>0</v>
      </c>
      <c r="AO17" s="132">
        <f ca="1">IF(AN17=0,0,AN17+SUM(AN$6:AN16))</f>
        <v>0</v>
      </c>
      <c r="AP17" s="200">
        <f ca="1">IF(AND(Input!$B$85&lt;='Income Replacement Calculations'!$AL17,Input!$B$86&gt;='Income Replacement Calculations'!$AL17),Input!$B$83*((1+(Input!$B$87))^$C16),0)</f>
        <v>0</v>
      </c>
      <c r="AQ17" s="201"/>
      <c r="AR17" s="202"/>
      <c r="AS17" s="132">
        <f ca="1">IF(AND(Input!$B$92&lt;='Income Replacement Calculations'!$AL17,Input!$B$93&gt;='Income Replacement Calculations'!$AL17),1,0)</f>
        <v>0</v>
      </c>
      <c r="AT17" s="132">
        <f ca="1">IF(AS17=0,0,AS17+SUM(AS$6:AS16))</f>
        <v>0</v>
      </c>
      <c r="AU17" s="200">
        <f ca="1">IF(AND(Input!$B$92&lt;='Income Replacement Calculations'!$AL17,Input!$B$93&gt;='Income Replacement Calculations'!$AL17),Input!$B$90*((1+(Input!$B$94))^$C16),0)</f>
        <v>0</v>
      </c>
      <c r="AV17" s="201"/>
      <c r="AW17" s="202"/>
      <c r="AX17" s="132">
        <f ca="1">IF(AND(Input!$B$99&lt;='Income Replacement Calculations'!$AL17,Input!$B$100&gt;='Income Replacement Calculations'!$AL17),1,0)</f>
        <v>0</v>
      </c>
      <c r="AY17" s="132">
        <f ca="1">IF(AX17=0,0,AX17+SUM(AX$6:AX16))</f>
        <v>0</v>
      </c>
      <c r="AZ17" s="200">
        <f ca="1">IF(AND(Input!$B$99&lt;='Income Replacement Calculations'!$AL17,Input!$B$100&gt;='Income Replacement Calculations'!$AL17),Input!$B$97*((1+(Input!$B$101))^$C16),0)</f>
        <v>0</v>
      </c>
      <c r="BA17" s="201"/>
      <c r="BB17" s="202"/>
      <c r="BC17" s="132">
        <f ca="1">IF(AND(Input!$B$106&lt;='Income Replacement Calculations'!$AL17,Input!$B$107&gt;='Income Replacement Calculations'!$AL17),1,0)</f>
        <v>0</v>
      </c>
      <c r="BD17" s="132">
        <f ca="1">IF(BC17=0,0,BC17+SUM(BC$6:BC16))</f>
        <v>0</v>
      </c>
      <c r="BE17" s="200">
        <f ca="1">IF(AND(Input!$B$106&lt;='Income Replacement Calculations'!$AL17,Input!$B$107&gt;='Income Replacement Calculations'!$AL17),Input!$B$104*((1+(Input!$B$108))^$C16),0)</f>
        <v>0</v>
      </c>
      <c r="BF17" s="201"/>
      <c r="BG17" s="202"/>
      <c r="BH17" s="132">
        <f ca="1">IF(AND(Input!$B$113&lt;='Income Replacement Calculations'!$AL17,Input!$B$114&gt;='Income Replacement Calculations'!$AL17),1,0)</f>
        <v>0</v>
      </c>
      <c r="BI17" s="132">
        <f ca="1">IF(BH17=0,0,BH17+SUM(BH$6:BH16))</f>
        <v>0</v>
      </c>
      <c r="BJ17" s="200">
        <f ca="1">IF(AND(Input!$B$113&lt;='Income Replacement Calculations'!$AL17,Input!$B$114&gt;='Income Replacement Calculations'!$AL17),Input!$B$111*((1+(Input!$B$115))^$C16),0)</f>
        <v>0</v>
      </c>
      <c r="BK17" s="201"/>
      <c r="BL17" s="202"/>
      <c r="BM17" s="132">
        <f ca="1">IF(AND(Input!$B$120&lt;='Income Replacement Calculations'!$AL17,Input!$B$121&gt;='Income Replacement Calculations'!$AL17),1,0)</f>
        <v>0</v>
      </c>
      <c r="BN17" s="132">
        <f ca="1">IF(BM17=0,0,BM17+SUM(BM$6:BM16))</f>
        <v>0</v>
      </c>
      <c r="BO17" s="132"/>
      <c r="BP17" s="210">
        <f t="shared" ca="1" si="26"/>
        <v>11</v>
      </c>
      <c r="BQ17" s="211">
        <f t="shared" si="33"/>
        <v>12</v>
      </c>
      <c r="BR17" s="189">
        <f t="shared" ca="1" si="27"/>
        <v>11</v>
      </c>
      <c r="BS17" s="190">
        <f t="shared" ca="1" si="28"/>
        <v>11</v>
      </c>
      <c r="BT17" s="132"/>
      <c r="BU17" s="200">
        <f ca="1">IF(AND(Input!$B$120&lt;='Income Replacement Calculations'!$AL17,Input!$B$121&gt;='Income Replacement Calculations'!$AL17),Input!$B$118*((1+(Input!$B$122))^$C16),0)</f>
        <v>0</v>
      </c>
      <c r="BV17" s="201"/>
      <c r="BW17" s="202"/>
      <c r="BX17" s="203">
        <f ca="1">IF(AND(Input!$B$127&lt;='Income Replacement Calculations'!$AL17,Input!$B$128&gt;='Income Replacement Calculations'!$AL17),1,0)</f>
        <v>0</v>
      </c>
      <c r="BY17" s="203">
        <f t="shared" ca="1" si="12"/>
        <v>0</v>
      </c>
      <c r="BZ17" s="200">
        <f ca="1">IF(AND(Input!$B$127&lt;='Income Replacement Calculations'!$AL17,Input!$B$128&gt;='Income Replacement Calculations'!$AL17),Input!$B$125*((1+(Input!$B$129))^$C16),0)</f>
        <v>0</v>
      </c>
      <c r="CA17" s="201"/>
      <c r="CB17" s="202"/>
      <c r="CC17" s="203">
        <f ca="1">IF(AND(Input!$B$134&lt;='Income Replacement Calculations'!$AL17,Input!$B$135&gt;='Income Replacement Calculations'!$AL17),1,0)</f>
        <v>0</v>
      </c>
      <c r="CD17" s="203">
        <f t="shared" ca="1" si="13"/>
        <v>0</v>
      </c>
      <c r="CE17" s="200">
        <f ca="1">IF(AND(Input!$B$134&lt;='Income Replacement Calculations'!$AL17,Input!$B$135&gt;='Income Replacement Calculations'!$AL17),Input!$B$132*((1+(Input!$B$136))^$C16),0)</f>
        <v>0</v>
      </c>
      <c r="CF17" s="201"/>
      <c r="CG17" s="202"/>
      <c r="CH17" s="203">
        <f ca="1">IF(AND(Input!$B$141&lt;='Income Replacement Calculations'!$AL17,Input!$B$142&gt;='Income Replacement Calculations'!$AL17),1,0)</f>
        <v>0</v>
      </c>
      <c r="CI17" s="203">
        <f t="shared" ca="1" si="14"/>
        <v>0</v>
      </c>
      <c r="CJ17" s="200">
        <f ca="1">IF(AND(Input!$B$141&lt;='Income Replacement Calculations'!$AL17,Input!$B$142&gt;='Income Replacement Calculations'!$AL17),Input!$B$139*((1+(Input!$B$143))^$C16),0)</f>
        <v>0</v>
      </c>
      <c r="CK17" s="201"/>
      <c r="CL17" s="202"/>
      <c r="CM17" s="203">
        <f ca="1">IF(AND(Input!$B$148&lt;='Income Replacement Calculations'!$AL17,Input!$B$149&gt;='Income Replacement Calculations'!$AL17),1,0)</f>
        <v>0</v>
      </c>
      <c r="CN17" s="203">
        <f t="shared" ca="1" si="15"/>
        <v>0</v>
      </c>
      <c r="CO17" s="200">
        <f ca="1">IF(AND(Input!$B$148&lt;='Income Replacement Calculations'!$AL17,Input!$B$149&gt;='Income Replacement Calculations'!$AL17),Input!$B$146*((1+(Input!$B$150))^$C16),0)</f>
        <v>0</v>
      </c>
      <c r="CP17" s="201"/>
      <c r="CQ17" s="202"/>
      <c r="CS17" s="204">
        <f ca="1">IF($E17&gt;Input!$B$72,0,IF($CX$8&lt;0,IF(ISBLANK(AB17),AA17,AB17)+IF(ISBLANK(AF17),AE17,AF17)+IF(ISBLANK(AQ17),AP17,AQ17)+IF(ISBLANK(AV17),AU17,AV17)+IF(ISBLANK(BA17),AZ17,BA17)+IF(ISBLANK(BF17),BE17,BF17)+IF(ISBLANK(BK17),BJ17,BK17)," "))</f>
        <v>0</v>
      </c>
      <c r="CT17" s="205">
        <f ca="1">IF(CY16=0,CS16+CT16-CW16,IF($E17&gt;Input!$B$72,0,CZ16))</f>
        <v>0</v>
      </c>
      <c r="CV17" s="204">
        <f ca="1">IF($E17&gt;Input!$B$72,0,((IF($Y17=0,Input!$B$64*((1+(Input!$B$70))^$C16),IF(OR($Y17=2,$Y17=3),Input!$B$58*((1+(Input!$B$70))^$C16),IF($Y17=1,Input!$B$61*((1+(Input!$B$70))^$C16),IF($Y17=7,Input!$B$68*((1+(Input!$B$70))^$C16),0)))))))</f>
        <v>0</v>
      </c>
      <c r="CW17" s="205">
        <f ca="1">IF($E17&gt;Input!$B$72,0,CV17+IF(ISBLANK(BV17),BU17,BV17)+IF(ISBLANK(CA17),BZ17,CA17)+IF(ISBLANK(CF17),CE17,CF17)+IF(ISBLANK(CK17),CJ17,CK17)+IF(ISBLANK(CP17),CO17,CP17))</f>
        <v>0</v>
      </c>
      <c r="CX17" s="131"/>
      <c r="CY17" s="200">
        <f ca="1">IF(AND($CY16&lt;0,($CS17+$CT17)&gt;$CW16),0,IF(E17&gt;Input!$B$72,0,CW17-CS17-CT17))</f>
        <v>0</v>
      </c>
      <c r="CZ17" s="208">
        <f t="shared" ca="1" si="16"/>
        <v>0</v>
      </c>
      <c r="DA17" s="213">
        <f ca="1">IF($E17&gt;Input!$B$72,0,-PV(Input!$B$73/12,C17*12,0,CY17*12,1))</f>
        <v>0</v>
      </c>
      <c r="DC17" s="210">
        <f t="shared" ca="1" si="29"/>
        <v>11</v>
      </c>
      <c r="DD17" s="211">
        <f t="shared" si="34"/>
        <v>12</v>
      </c>
      <c r="DE17" s="189">
        <f t="shared" ca="1" si="30"/>
        <v>11</v>
      </c>
      <c r="DF17" s="190">
        <f t="shared" ca="1" si="31"/>
        <v>11</v>
      </c>
      <c r="DG17" s="224"/>
      <c r="DH17" s="225" t="str">
        <f>IF(Input!B20&lt;&gt;0,Input!B20&amp;"'s College"," ")</f>
        <v xml:space="preserve"> </v>
      </c>
      <c r="DI17" s="226" t="str">
        <f>'Current Needs'!J18</f>
        <v xml:space="preserve"> </v>
      </c>
      <c r="DJ17" s="227">
        <f ca="1">('Income Replacement Calculations'!CV17*12)+'Lump Sum Projectors'!BR17</f>
        <v>0</v>
      </c>
      <c r="DK17" s="227">
        <f ca="1">IF('Future Needs'!$X16&lt;0,0,'Future Needs'!X16)+'Lump Sum Projectors'!$BR17</f>
        <v>0</v>
      </c>
    </row>
    <row r="18" spans="2:115">
      <c r="B18" s="210">
        <f ca="1">IF('Income Replacement Calculations'!$CX$8&lt;0,B17+1)</f>
        <v>12</v>
      </c>
      <c r="C18" s="211">
        <f ca="1">IF('Income Replacement Calculations'!$CX$8&lt;0,C17+1)</f>
        <v>13</v>
      </c>
      <c r="D18" s="189">
        <f ca="1">IF('Income Replacement Calculations'!$CX$8&lt;0,D17+1)</f>
        <v>12</v>
      </c>
      <c r="E18" s="190">
        <f ca="1">IF('Income Replacement Calculations'!$CX$8&lt;0,E17+1)</f>
        <v>12</v>
      </c>
      <c r="G18" s="188" t="str">
        <f t="shared" si="17"/>
        <v xml:space="preserve"> </v>
      </c>
      <c r="H18" s="189">
        <f t="shared" si="5"/>
        <v>0</v>
      </c>
      <c r="I18" s="189">
        <f t="shared" si="6"/>
        <v>0</v>
      </c>
      <c r="J18" s="189" t="str">
        <f t="shared" si="18"/>
        <v xml:space="preserve"> </v>
      </c>
      <c r="K18" s="189">
        <f t="shared" si="0"/>
        <v>0</v>
      </c>
      <c r="L18" s="189">
        <f t="shared" si="7"/>
        <v>0</v>
      </c>
      <c r="M18" s="189" t="str">
        <f t="shared" si="19"/>
        <v xml:space="preserve"> </v>
      </c>
      <c r="N18" s="189">
        <f t="shared" si="1"/>
        <v>0</v>
      </c>
      <c r="O18" s="189">
        <f t="shared" si="8"/>
        <v>0</v>
      </c>
      <c r="P18" s="189" t="str">
        <f t="shared" si="20"/>
        <v xml:space="preserve"> </v>
      </c>
      <c r="Q18" s="189">
        <f t="shared" si="2"/>
        <v>0</v>
      </c>
      <c r="R18" s="189">
        <f t="shared" si="9"/>
        <v>0</v>
      </c>
      <c r="S18" s="190" t="str">
        <f t="shared" si="21"/>
        <v xml:space="preserve"> </v>
      </c>
      <c r="T18" s="191">
        <f t="shared" si="3"/>
        <v>0</v>
      </c>
      <c r="U18" s="192">
        <f t="shared" si="10"/>
        <v>0</v>
      </c>
      <c r="V18" s="193" t="str">
        <f t="shared" si="22"/>
        <v xml:space="preserve"> </v>
      </c>
      <c r="W18" s="191">
        <f t="shared" si="4"/>
        <v>0</v>
      </c>
      <c r="X18" s="192">
        <f t="shared" si="11"/>
        <v>0</v>
      </c>
      <c r="Y18" s="192">
        <f ca="1">IF(Input!$B$66&lt;=E18,7,I18+L18+O18+R18+U18+X18)</f>
        <v>7</v>
      </c>
      <c r="AA18" s="200">
        <f ca="1">IF(OR($E18&gt;Input!$B$72,$Y18=0),0,IF(OR($Y18=2,$Y18=3),Input!$B$59*((1+(Input!$B$71))^C17),IF(Y18=1,Input!$B$62*((1+(Input!$B$71))^C17))))+IF($E18&gt;Input!$B$72,0,IF($E18&gt;59,Input!$B$67*((1+(Input!$B$71))^C17)))</f>
        <v>0</v>
      </c>
      <c r="AB18" s="201"/>
      <c r="AC18" s="212"/>
      <c r="AD18" s="197"/>
      <c r="AE18" s="208">
        <f ca="1">IF(OR($E18&gt;=Input!$B$72,$E18&gt;=Input!$B$66),0,IF($Y18&gt;=2,Input!$B$60*((1+(Input!$B$69))^$C17),IF($Y18=1,Input!$B$63*((1+(Input!$B$69))^$C17),IF($Y18=0,Input!$B$65*((1+(Input!$B$69))^$C17),0))))</f>
        <v>0</v>
      </c>
      <c r="AF18" s="201"/>
      <c r="AG18" s="202"/>
      <c r="AI18" s="210">
        <f t="shared" ca="1" si="23"/>
        <v>12</v>
      </c>
      <c r="AJ18" s="211">
        <f t="shared" si="32"/>
        <v>13</v>
      </c>
      <c r="AK18" s="189">
        <f t="shared" ca="1" si="24"/>
        <v>12</v>
      </c>
      <c r="AL18" s="190">
        <f t="shared" ca="1" si="25"/>
        <v>12</v>
      </c>
      <c r="AN18" s="132">
        <f ca="1">IF(AND(Input!$B$85&lt;='Income Replacement Calculations'!$AL18,Input!$B$86&gt;='Income Replacement Calculations'!$AL18),1,0)</f>
        <v>0</v>
      </c>
      <c r="AO18" s="132">
        <f ca="1">IF(AN18=0,0,AN18+SUM(AN$6:AN17))</f>
        <v>0</v>
      </c>
      <c r="AP18" s="200">
        <f ca="1">IF(AND(Input!$B$85&lt;='Income Replacement Calculations'!$AL18,Input!$B$86&gt;='Income Replacement Calculations'!$AL18),Input!$B$83*((1+(Input!$B$87))^$C17),0)</f>
        <v>0</v>
      </c>
      <c r="AQ18" s="201"/>
      <c r="AR18" s="202"/>
      <c r="AS18" s="132">
        <f ca="1">IF(AND(Input!$B$92&lt;='Income Replacement Calculations'!$AL18,Input!$B$93&gt;='Income Replacement Calculations'!$AL18),1,0)</f>
        <v>0</v>
      </c>
      <c r="AT18" s="132">
        <f ca="1">IF(AS18=0,0,AS18+SUM(AS$6:AS17))</f>
        <v>0</v>
      </c>
      <c r="AU18" s="200">
        <f ca="1">IF(AND(Input!$B$92&lt;='Income Replacement Calculations'!$AL18,Input!$B$93&gt;='Income Replacement Calculations'!$AL18),Input!$B$90*((1+(Input!$B$94))^$C17),0)</f>
        <v>0</v>
      </c>
      <c r="AV18" s="201"/>
      <c r="AW18" s="202"/>
      <c r="AX18" s="132">
        <f ca="1">IF(AND(Input!$B$99&lt;='Income Replacement Calculations'!$AL18,Input!$B$100&gt;='Income Replacement Calculations'!$AL18),1,0)</f>
        <v>0</v>
      </c>
      <c r="AY18" s="132">
        <f ca="1">IF(AX18=0,0,AX18+SUM(AX$6:AX17))</f>
        <v>0</v>
      </c>
      <c r="AZ18" s="200">
        <f ca="1">IF(AND(Input!$B$99&lt;='Income Replacement Calculations'!$AL18,Input!$B$100&gt;='Income Replacement Calculations'!$AL18),Input!$B$97*((1+(Input!$B$101))^$C17),0)</f>
        <v>0</v>
      </c>
      <c r="BA18" s="201"/>
      <c r="BB18" s="202"/>
      <c r="BC18" s="132">
        <f ca="1">IF(AND(Input!$B$106&lt;='Income Replacement Calculations'!$AL18,Input!$B$107&gt;='Income Replacement Calculations'!$AL18),1,0)</f>
        <v>0</v>
      </c>
      <c r="BD18" s="132">
        <f ca="1">IF(BC18=0,0,BC18+SUM(BC$6:BC17))</f>
        <v>0</v>
      </c>
      <c r="BE18" s="200">
        <f ca="1">IF(AND(Input!$B$106&lt;='Income Replacement Calculations'!$AL18,Input!$B$107&gt;='Income Replacement Calculations'!$AL18),Input!$B$104*((1+(Input!$B$108))^$C17),0)</f>
        <v>0</v>
      </c>
      <c r="BF18" s="201"/>
      <c r="BG18" s="202"/>
      <c r="BH18" s="132">
        <f ca="1">IF(AND(Input!$B$113&lt;='Income Replacement Calculations'!$AL18,Input!$B$114&gt;='Income Replacement Calculations'!$AL18),1,0)</f>
        <v>0</v>
      </c>
      <c r="BI18" s="132">
        <f ca="1">IF(BH18=0,0,BH18+SUM(BH$6:BH17))</f>
        <v>0</v>
      </c>
      <c r="BJ18" s="200">
        <f ca="1">IF(AND(Input!$B$113&lt;='Income Replacement Calculations'!$AL18,Input!$B$114&gt;='Income Replacement Calculations'!$AL18),Input!$B$111*((1+(Input!$B$115))^$C17),0)</f>
        <v>0</v>
      </c>
      <c r="BK18" s="201"/>
      <c r="BL18" s="202"/>
      <c r="BM18" s="132">
        <f ca="1">IF(AND(Input!$B$120&lt;='Income Replacement Calculations'!$AL18,Input!$B$121&gt;='Income Replacement Calculations'!$AL18),1,0)</f>
        <v>0</v>
      </c>
      <c r="BN18" s="132">
        <f ca="1">IF(BM18=0,0,BM18+SUM(BM$6:BM17))</f>
        <v>0</v>
      </c>
      <c r="BO18" s="132"/>
      <c r="BP18" s="210">
        <f t="shared" ca="1" si="26"/>
        <v>12</v>
      </c>
      <c r="BQ18" s="211">
        <f t="shared" si="33"/>
        <v>13</v>
      </c>
      <c r="BR18" s="189">
        <f t="shared" ca="1" si="27"/>
        <v>12</v>
      </c>
      <c r="BS18" s="190">
        <f t="shared" ca="1" si="28"/>
        <v>12</v>
      </c>
      <c r="BT18" s="132"/>
      <c r="BU18" s="200">
        <f ca="1">IF(AND(Input!$B$120&lt;='Income Replacement Calculations'!$AL18,Input!$B$121&gt;='Income Replacement Calculations'!$AL18),Input!$B$118*((1+(Input!$B$122))^$C17),0)</f>
        <v>0</v>
      </c>
      <c r="BV18" s="201"/>
      <c r="BW18" s="202"/>
      <c r="BX18" s="203">
        <f ca="1">IF(AND(Input!$B$127&lt;='Income Replacement Calculations'!$AL18,Input!$B$128&gt;='Income Replacement Calculations'!$AL18),1,0)</f>
        <v>0</v>
      </c>
      <c r="BY18" s="203">
        <f t="shared" ca="1" si="12"/>
        <v>0</v>
      </c>
      <c r="BZ18" s="200">
        <f ca="1">IF(AND(Input!$B$127&lt;='Income Replacement Calculations'!$AL18,Input!$B$128&gt;='Income Replacement Calculations'!$AL18),Input!$B$125*((1+(Input!$B$129))^$C17),0)</f>
        <v>0</v>
      </c>
      <c r="CA18" s="201"/>
      <c r="CB18" s="202"/>
      <c r="CC18" s="203">
        <f ca="1">IF(AND(Input!$B$134&lt;='Income Replacement Calculations'!$AL18,Input!$B$135&gt;='Income Replacement Calculations'!$AL18),1,0)</f>
        <v>0</v>
      </c>
      <c r="CD18" s="203">
        <f t="shared" ca="1" si="13"/>
        <v>0</v>
      </c>
      <c r="CE18" s="200">
        <f ca="1">IF(AND(Input!$B$134&lt;='Income Replacement Calculations'!$AL18,Input!$B$135&gt;='Income Replacement Calculations'!$AL18),Input!$B$132*((1+(Input!$B$136))^$C17),0)</f>
        <v>0</v>
      </c>
      <c r="CF18" s="201"/>
      <c r="CG18" s="202"/>
      <c r="CH18" s="203">
        <f ca="1">IF(AND(Input!$B$141&lt;='Income Replacement Calculations'!$AL18,Input!$B$142&gt;='Income Replacement Calculations'!$AL18),1,0)</f>
        <v>0</v>
      </c>
      <c r="CI18" s="203">
        <f t="shared" ca="1" si="14"/>
        <v>0</v>
      </c>
      <c r="CJ18" s="200">
        <f ca="1">IF(AND(Input!$B$141&lt;='Income Replacement Calculations'!$AL18,Input!$B$142&gt;='Income Replacement Calculations'!$AL18),Input!$B$139*((1+(Input!$B$143))^$C17),0)</f>
        <v>0</v>
      </c>
      <c r="CK18" s="201"/>
      <c r="CL18" s="202"/>
      <c r="CM18" s="203">
        <f ca="1">IF(AND(Input!$B$148&lt;='Income Replacement Calculations'!$AL18,Input!$B$149&gt;='Income Replacement Calculations'!$AL18),1,0)</f>
        <v>0</v>
      </c>
      <c r="CN18" s="203">
        <f t="shared" ca="1" si="15"/>
        <v>0</v>
      </c>
      <c r="CO18" s="200">
        <f ca="1">IF(AND(Input!$B$148&lt;='Income Replacement Calculations'!$AL18,Input!$B$149&gt;='Income Replacement Calculations'!$AL18),Input!$B$146*((1+(Input!$B$150))^$C17),0)</f>
        <v>0</v>
      </c>
      <c r="CP18" s="201"/>
      <c r="CQ18" s="202"/>
      <c r="CS18" s="204">
        <f ca="1">IF($E18&gt;Input!$B$72,0,IF($CX$8&lt;0,IF(ISBLANK(AB18),AA18,AB18)+IF(ISBLANK(AF18),AE18,AF18)+IF(ISBLANK(AQ18),AP18,AQ18)+IF(ISBLANK(AV18),AU18,AV18)+IF(ISBLANK(BA18),AZ18,BA18)+IF(ISBLANK(BF18),BE18,BF18)+IF(ISBLANK(BK18),BJ18,BK18)," "))</f>
        <v>0</v>
      </c>
      <c r="CT18" s="205">
        <f ca="1">IF(CY17=0,CS17+CT17-CW17,IF($E18&gt;Input!$B$72,0,CZ17))</f>
        <v>0</v>
      </c>
      <c r="CV18" s="204">
        <f ca="1">IF($E18&gt;Input!$B$72,0,((IF($Y18=0,Input!$B$64*((1+(Input!$B$70))^$C17),IF(OR($Y18=2,$Y18=3),Input!$B$58*((1+(Input!$B$70))^$C17),IF($Y18=1,Input!$B$61*((1+(Input!$B$70))^$C17),IF($Y18=7,Input!$B$68*((1+(Input!$B$70))^$C17),0)))))))</f>
        <v>0</v>
      </c>
      <c r="CW18" s="205">
        <f ca="1">IF($E18&gt;Input!$B$72,0,CV18+IF(ISBLANK(BV18),BU18,BV18)+IF(ISBLANK(CA18),BZ18,CA18)+IF(ISBLANK(CF18),CE18,CF18)+IF(ISBLANK(CK18),CJ18,CK18)+IF(ISBLANK(CP18),CO18,CP18))</f>
        <v>0</v>
      </c>
      <c r="CX18" s="131"/>
      <c r="CY18" s="200">
        <f ca="1">IF(E18&gt;Input!$B$72,0,CW18-CS18-CT18)</f>
        <v>0</v>
      </c>
      <c r="CZ18" s="208">
        <f t="shared" ca="1" si="16"/>
        <v>0</v>
      </c>
      <c r="DA18" s="213">
        <f ca="1">IF($E18&gt;Input!$B$72,0,-PV(Input!$B$73/12,C18*12,0,CY18*12,1))</f>
        <v>0</v>
      </c>
      <c r="DC18" s="210">
        <f t="shared" ca="1" si="29"/>
        <v>12</v>
      </c>
      <c r="DD18" s="211">
        <f t="shared" si="34"/>
        <v>13</v>
      </c>
      <c r="DE18" s="189">
        <f t="shared" ca="1" si="30"/>
        <v>12</v>
      </c>
      <c r="DF18" s="190">
        <f t="shared" ca="1" si="31"/>
        <v>12</v>
      </c>
      <c r="DG18" s="224"/>
      <c r="DH18" s="225" t="str">
        <f>IF(Input!B22&lt;&gt;0,Input!B22&amp;"'s College"," ")</f>
        <v xml:space="preserve"> </v>
      </c>
      <c r="DI18" s="226" t="str">
        <f>'Current Needs'!J19</f>
        <v xml:space="preserve"> </v>
      </c>
      <c r="DJ18" s="227">
        <f ca="1">('Income Replacement Calculations'!CV18*12)+'Lump Sum Projectors'!BR18</f>
        <v>0</v>
      </c>
      <c r="DK18" s="227">
        <f ca="1">IF('Future Needs'!$X17&lt;0,0,'Future Needs'!X17)+'Lump Sum Projectors'!$BR18</f>
        <v>0</v>
      </c>
    </row>
    <row r="19" spans="2:115">
      <c r="B19" s="210">
        <f ca="1">IF('Income Replacement Calculations'!$CX$8&lt;0,B18+1)</f>
        <v>13</v>
      </c>
      <c r="C19" s="211">
        <f ca="1">IF('Income Replacement Calculations'!$CX$8&lt;0,C18+1)</f>
        <v>14</v>
      </c>
      <c r="D19" s="189">
        <f ca="1">IF('Income Replacement Calculations'!$CX$8&lt;0,D18+1)</f>
        <v>13</v>
      </c>
      <c r="E19" s="190">
        <f ca="1">IF('Income Replacement Calculations'!$CX$8&lt;0,E18+1)</f>
        <v>13</v>
      </c>
      <c r="G19" s="188" t="str">
        <f t="shared" si="17"/>
        <v xml:space="preserve"> </v>
      </c>
      <c r="H19" s="189">
        <f t="shared" si="5"/>
        <v>0</v>
      </c>
      <c r="I19" s="189">
        <f t="shared" si="6"/>
        <v>0</v>
      </c>
      <c r="J19" s="189" t="str">
        <f t="shared" si="18"/>
        <v xml:space="preserve"> </v>
      </c>
      <c r="K19" s="189">
        <f t="shared" si="0"/>
        <v>0</v>
      </c>
      <c r="L19" s="189">
        <f t="shared" si="7"/>
        <v>0</v>
      </c>
      <c r="M19" s="189" t="str">
        <f t="shared" si="19"/>
        <v xml:space="preserve"> </v>
      </c>
      <c r="N19" s="189">
        <f t="shared" si="1"/>
        <v>0</v>
      </c>
      <c r="O19" s="189">
        <f t="shared" si="8"/>
        <v>0</v>
      </c>
      <c r="P19" s="189" t="str">
        <f t="shared" si="20"/>
        <v xml:space="preserve"> </v>
      </c>
      <c r="Q19" s="189">
        <f t="shared" si="2"/>
        <v>0</v>
      </c>
      <c r="R19" s="189">
        <f t="shared" si="9"/>
        <v>0</v>
      </c>
      <c r="S19" s="190" t="str">
        <f t="shared" si="21"/>
        <v xml:space="preserve"> </v>
      </c>
      <c r="T19" s="191">
        <f t="shared" si="3"/>
        <v>0</v>
      </c>
      <c r="U19" s="192">
        <f t="shared" si="10"/>
        <v>0</v>
      </c>
      <c r="V19" s="193" t="str">
        <f t="shared" si="22"/>
        <v xml:space="preserve"> </v>
      </c>
      <c r="W19" s="191">
        <f t="shared" si="4"/>
        <v>0</v>
      </c>
      <c r="X19" s="192">
        <f t="shared" si="11"/>
        <v>0</v>
      </c>
      <c r="Y19" s="192">
        <f ca="1">IF(Input!$B$66&lt;=E19,7,I19+L19+O19+R19+U19+X19)</f>
        <v>7</v>
      </c>
      <c r="AA19" s="200">
        <f ca="1">IF(OR($E19&gt;Input!$B$72,$Y19=0),0,IF(OR($Y19=2,$Y19=3),Input!$B$59*((1+(Input!$B$71))^C18),IF(Y19=1,Input!$B$62*((1+(Input!$B$71))^C18))))+IF($E19&gt;Input!$B$72,0,IF($E19&gt;59,Input!$B$67*((1+(Input!$B$71))^C18)))</f>
        <v>0</v>
      </c>
      <c r="AB19" s="201"/>
      <c r="AC19" s="212"/>
      <c r="AD19" s="197"/>
      <c r="AE19" s="208">
        <f ca="1">IF(OR($E19&gt;=Input!$B$72,$E19&gt;=Input!$B$66),0,IF($Y19&gt;=2,Input!$B$60*((1+(Input!$B$69))^$C18),IF($Y19=1,Input!$B$63*((1+(Input!$B$69))^$C18),IF($Y19=0,Input!$B$65*((1+(Input!$B$69))^$C18),0))))</f>
        <v>0</v>
      </c>
      <c r="AF19" s="201"/>
      <c r="AG19" s="202"/>
      <c r="AI19" s="210">
        <f t="shared" ca="1" si="23"/>
        <v>13</v>
      </c>
      <c r="AJ19" s="211">
        <f t="shared" si="32"/>
        <v>14</v>
      </c>
      <c r="AK19" s="189">
        <f t="shared" ca="1" si="24"/>
        <v>13</v>
      </c>
      <c r="AL19" s="190">
        <f t="shared" ca="1" si="25"/>
        <v>13</v>
      </c>
      <c r="AN19" s="132">
        <f ca="1">IF(AND(Input!$B$85&lt;='Income Replacement Calculations'!$AL19,Input!$B$86&gt;='Income Replacement Calculations'!$AL19),1,0)</f>
        <v>0</v>
      </c>
      <c r="AO19" s="132">
        <f ca="1">IF(AN19=0,0,AN19+SUM(AN$6:AN18))</f>
        <v>0</v>
      </c>
      <c r="AP19" s="200">
        <f ca="1">IF(AND(Input!$B$85&lt;='Income Replacement Calculations'!$AL19,Input!$B$86&gt;='Income Replacement Calculations'!$AL19),Input!$B$83*((1+(Input!$B$87))^$C18),0)</f>
        <v>0</v>
      </c>
      <c r="AQ19" s="201"/>
      <c r="AR19" s="202"/>
      <c r="AS19" s="132">
        <f ca="1">IF(AND(Input!$B$92&lt;='Income Replacement Calculations'!$AL19,Input!$B$93&gt;='Income Replacement Calculations'!$AL19),1,0)</f>
        <v>0</v>
      </c>
      <c r="AT19" s="132">
        <f ca="1">IF(AS19=0,0,AS19+SUM(AS$6:AS18))</f>
        <v>0</v>
      </c>
      <c r="AU19" s="200">
        <f ca="1">IF(AND(Input!$B$92&lt;='Income Replacement Calculations'!$AL19,Input!$B$93&gt;='Income Replacement Calculations'!$AL19),Input!$B$90*((1+(Input!$B$94))^$C18),0)</f>
        <v>0</v>
      </c>
      <c r="AV19" s="201"/>
      <c r="AW19" s="202"/>
      <c r="AX19" s="132">
        <f ca="1">IF(AND(Input!$B$99&lt;='Income Replacement Calculations'!$AL19,Input!$B$100&gt;='Income Replacement Calculations'!$AL19),1,0)</f>
        <v>0</v>
      </c>
      <c r="AY19" s="132">
        <f ca="1">IF(AX19=0,0,AX19+SUM(AX$6:AX18))</f>
        <v>0</v>
      </c>
      <c r="AZ19" s="200">
        <f ca="1">IF(AND(Input!$B$99&lt;='Income Replacement Calculations'!$AL19,Input!$B$100&gt;='Income Replacement Calculations'!$AL19),Input!$B$97*((1+(Input!$B$101))^$C18),0)</f>
        <v>0</v>
      </c>
      <c r="BA19" s="201"/>
      <c r="BB19" s="202"/>
      <c r="BC19" s="132">
        <f ca="1">IF(AND(Input!$B$106&lt;='Income Replacement Calculations'!$AL19,Input!$B$107&gt;='Income Replacement Calculations'!$AL19),1,0)</f>
        <v>0</v>
      </c>
      <c r="BD19" s="132">
        <f ca="1">IF(BC19=0,0,BC19+SUM(BC$6:BC18))</f>
        <v>0</v>
      </c>
      <c r="BE19" s="200">
        <f ca="1">IF(AND(Input!$B$106&lt;='Income Replacement Calculations'!$AL19,Input!$B$107&gt;='Income Replacement Calculations'!$AL19),Input!$B$104*((1+(Input!$B$108))^$C18),0)</f>
        <v>0</v>
      </c>
      <c r="BF19" s="201"/>
      <c r="BG19" s="202"/>
      <c r="BH19" s="132">
        <f ca="1">IF(AND(Input!$B$113&lt;='Income Replacement Calculations'!$AL19,Input!$B$114&gt;='Income Replacement Calculations'!$AL19),1,0)</f>
        <v>0</v>
      </c>
      <c r="BI19" s="132">
        <f ca="1">IF(BH19=0,0,BH19+SUM(BH$6:BH18))</f>
        <v>0</v>
      </c>
      <c r="BJ19" s="200">
        <f ca="1">IF(AND(Input!$B$113&lt;='Income Replacement Calculations'!$AL19,Input!$B$114&gt;='Income Replacement Calculations'!$AL19),Input!$B$111*((1+(Input!$B$115))^$C18),0)</f>
        <v>0</v>
      </c>
      <c r="BK19" s="201"/>
      <c r="BL19" s="202"/>
      <c r="BM19" s="132">
        <f ca="1">IF(AND(Input!$B$120&lt;='Income Replacement Calculations'!$AL19,Input!$B$121&gt;='Income Replacement Calculations'!$AL19),1,0)</f>
        <v>0</v>
      </c>
      <c r="BN19" s="132">
        <f ca="1">IF(BM19=0,0,BM19+SUM(BM$6:BM18))</f>
        <v>0</v>
      </c>
      <c r="BO19" s="132"/>
      <c r="BP19" s="210">
        <f t="shared" ca="1" si="26"/>
        <v>13</v>
      </c>
      <c r="BQ19" s="211">
        <f t="shared" si="33"/>
        <v>14</v>
      </c>
      <c r="BR19" s="189">
        <f t="shared" ca="1" si="27"/>
        <v>13</v>
      </c>
      <c r="BS19" s="190">
        <f t="shared" ca="1" si="28"/>
        <v>13</v>
      </c>
      <c r="BT19" s="132"/>
      <c r="BU19" s="200">
        <f ca="1">IF(AND(Input!$B$120&lt;='Income Replacement Calculations'!$AL19,Input!$B$121&gt;='Income Replacement Calculations'!$AL19),Input!$B$118*((1+(Input!$B$122))^$C18),0)</f>
        <v>0</v>
      </c>
      <c r="BV19" s="201"/>
      <c r="BW19" s="202"/>
      <c r="BX19" s="203">
        <f ca="1">IF(AND(Input!$B$127&lt;='Income Replacement Calculations'!$AL19,Input!$B$128&gt;='Income Replacement Calculations'!$AL19),1,0)</f>
        <v>0</v>
      </c>
      <c r="BY19" s="203">
        <f t="shared" ca="1" si="12"/>
        <v>0</v>
      </c>
      <c r="BZ19" s="200">
        <f ca="1">IF(AND(Input!$B$127&lt;='Income Replacement Calculations'!$AL19,Input!$B$128&gt;='Income Replacement Calculations'!$AL19),Input!$B$125*((1+(Input!$B$129))^$C18),0)</f>
        <v>0</v>
      </c>
      <c r="CA19" s="201"/>
      <c r="CB19" s="202"/>
      <c r="CC19" s="203">
        <f ca="1">IF(AND(Input!$B$134&lt;='Income Replacement Calculations'!$AL19,Input!$B$135&gt;='Income Replacement Calculations'!$AL19),1,0)</f>
        <v>0</v>
      </c>
      <c r="CD19" s="203">
        <f t="shared" ca="1" si="13"/>
        <v>0</v>
      </c>
      <c r="CE19" s="200">
        <f ca="1">IF(AND(Input!$B$134&lt;='Income Replacement Calculations'!$AL19,Input!$B$135&gt;='Income Replacement Calculations'!$AL19),Input!$B$132*((1+(Input!$B$136))^$C18),0)</f>
        <v>0</v>
      </c>
      <c r="CF19" s="201"/>
      <c r="CG19" s="202"/>
      <c r="CH19" s="203">
        <f ca="1">IF(AND(Input!$B$141&lt;='Income Replacement Calculations'!$AL19,Input!$B$142&gt;='Income Replacement Calculations'!$AL19),1,0)</f>
        <v>0</v>
      </c>
      <c r="CI19" s="203">
        <f t="shared" ca="1" si="14"/>
        <v>0</v>
      </c>
      <c r="CJ19" s="200">
        <f ca="1">IF(AND(Input!$B$141&lt;='Income Replacement Calculations'!$AL19,Input!$B$142&gt;='Income Replacement Calculations'!$AL19),Input!$B$139*((1+(Input!$B$143))^$C18),0)</f>
        <v>0</v>
      </c>
      <c r="CK19" s="201"/>
      <c r="CL19" s="202"/>
      <c r="CM19" s="203">
        <f ca="1">IF(AND(Input!$B$148&lt;='Income Replacement Calculations'!$AL19,Input!$B$149&gt;='Income Replacement Calculations'!$AL19),1,0)</f>
        <v>0</v>
      </c>
      <c r="CN19" s="203">
        <f t="shared" ca="1" si="15"/>
        <v>0</v>
      </c>
      <c r="CO19" s="200">
        <f ca="1">IF(AND(Input!$B$148&lt;='Income Replacement Calculations'!$AL19,Input!$B$149&gt;='Income Replacement Calculations'!$AL19),Input!$B$146*((1+(Input!$B$150))^$C18),0)</f>
        <v>0</v>
      </c>
      <c r="CP19" s="201"/>
      <c r="CQ19" s="202"/>
      <c r="CS19" s="204">
        <f ca="1">IF($E19&gt;Input!$B$72,0,IF($CX$8&lt;0,IF(ISBLANK(AB19),AA19,AB19)+IF(ISBLANK(AF19),AE19,AF19)+IF(ISBLANK(AQ19),AP19,AQ19)+IF(ISBLANK(AV19),AU19,AV19)+IF(ISBLANK(BA19),AZ19,BA19)+IF(ISBLANK(BF19),BE19,BF19)+IF(ISBLANK(BK19),BJ19,BK19)," "))</f>
        <v>0</v>
      </c>
      <c r="CT19" s="205">
        <f ca="1">IF(CY18=0,CS18+CT18-CW18,IF($E19&gt;Input!$B$72,0,CZ18))</f>
        <v>0</v>
      </c>
      <c r="CV19" s="204">
        <f ca="1">IF($E19&gt;Input!$B$72,0,((IF($Y19=0,Input!$B$64*((1+(Input!$B$70))^$C18),IF(OR($Y19=2,$Y19=3),Input!$B$58*((1+(Input!$B$70))^$C18),IF($Y19=1,Input!$B$61*((1+(Input!$B$70))^$C18),IF($Y19=7,Input!$B$68*((1+(Input!$B$70))^$C18),0)))))))</f>
        <v>0</v>
      </c>
      <c r="CW19" s="205">
        <f ca="1">IF($E19&gt;Input!$B$72,0,CV19+IF(ISBLANK(BV19),BU19,BV19)+IF(ISBLANK(CA19),BZ19,CA19)+IF(ISBLANK(CF19),CE19,CF19)+IF(ISBLANK(CK19),CJ19,CK19)+IF(ISBLANK(CP19),CO19,CP19))</f>
        <v>0</v>
      </c>
      <c r="CX19" s="131"/>
      <c r="CY19" s="200">
        <f ca="1">IF(E19&gt;Input!$B$72,0,CW19-CS19-CT19)</f>
        <v>0</v>
      </c>
      <c r="CZ19" s="208">
        <f t="shared" ca="1" si="16"/>
        <v>0</v>
      </c>
      <c r="DA19" s="213">
        <f ca="1">IF($E19&gt;Input!$B$72,0,-PV(Input!$B$73/12,C19*12,0,CY19*12,1))</f>
        <v>0</v>
      </c>
      <c r="DC19" s="210">
        <f t="shared" ca="1" si="29"/>
        <v>13</v>
      </c>
      <c r="DD19" s="211">
        <f t="shared" si="34"/>
        <v>14</v>
      </c>
      <c r="DE19" s="189">
        <f t="shared" ca="1" si="30"/>
        <v>13</v>
      </c>
      <c r="DF19" s="190">
        <f t="shared" ca="1" si="31"/>
        <v>13</v>
      </c>
      <c r="DG19" s="224"/>
      <c r="DH19" s="225" t="s">
        <v>73</v>
      </c>
      <c r="DI19" s="226">
        <f ca="1">'Current Needs'!J25</f>
        <v>0</v>
      </c>
      <c r="DJ19" s="227">
        <f ca="1">('Income Replacement Calculations'!CV19*12)+'Lump Sum Projectors'!BR19</f>
        <v>0</v>
      </c>
      <c r="DK19" s="227">
        <f ca="1">IF('Future Needs'!$X18&lt;0,0,'Future Needs'!X18)+'Lump Sum Projectors'!$BR19</f>
        <v>0</v>
      </c>
    </row>
    <row r="20" spans="2:115">
      <c r="B20" s="210">
        <f ca="1">IF('Income Replacement Calculations'!$CX$8&lt;0,B19+1)</f>
        <v>14</v>
      </c>
      <c r="C20" s="211">
        <f ca="1">IF('Income Replacement Calculations'!$CX$8&lt;0,C19+1)</f>
        <v>15</v>
      </c>
      <c r="D20" s="189">
        <f ca="1">IF('Income Replacement Calculations'!$CX$8&lt;0,D19+1)</f>
        <v>14</v>
      </c>
      <c r="E20" s="190">
        <f ca="1">IF('Income Replacement Calculations'!$CX$8&lt;0,E19+1)</f>
        <v>14</v>
      </c>
      <c r="G20" s="188" t="str">
        <f t="shared" si="17"/>
        <v xml:space="preserve"> </v>
      </c>
      <c r="H20" s="189">
        <f t="shared" si="5"/>
        <v>0</v>
      </c>
      <c r="I20" s="189">
        <f t="shared" si="6"/>
        <v>0</v>
      </c>
      <c r="J20" s="189" t="str">
        <f t="shared" si="18"/>
        <v xml:space="preserve"> </v>
      </c>
      <c r="K20" s="189">
        <f t="shared" si="0"/>
        <v>0</v>
      </c>
      <c r="L20" s="189">
        <f t="shared" si="7"/>
        <v>0</v>
      </c>
      <c r="M20" s="189" t="str">
        <f t="shared" si="19"/>
        <v xml:space="preserve"> </v>
      </c>
      <c r="N20" s="189">
        <f t="shared" si="1"/>
        <v>0</v>
      </c>
      <c r="O20" s="189">
        <f t="shared" si="8"/>
        <v>0</v>
      </c>
      <c r="P20" s="189" t="str">
        <f t="shared" si="20"/>
        <v xml:space="preserve"> </v>
      </c>
      <c r="Q20" s="189">
        <f t="shared" si="2"/>
        <v>0</v>
      </c>
      <c r="R20" s="189">
        <f t="shared" si="9"/>
        <v>0</v>
      </c>
      <c r="S20" s="190" t="str">
        <f t="shared" si="21"/>
        <v xml:space="preserve"> </v>
      </c>
      <c r="T20" s="191">
        <f t="shared" si="3"/>
        <v>0</v>
      </c>
      <c r="U20" s="192">
        <f t="shared" si="10"/>
        <v>0</v>
      </c>
      <c r="V20" s="193" t="str">
        <f t="shared" si="22"/>
        <v xml:space="preserve"> </v>
      </c>
      <c r="W20" s="191">
        <f t="shared" si="4"/>
        <v>0</v>
      </c>
      <c r="X20" s="192">
        <f t="shared" si="11"/>
        <v>0</v>
      </c>
      <c r="Y20" s="192">
        <f ca="1">IF(Input!$B$66&lt;=E20,7,I20+L20+O20+R20+U20+X20)</f>
        <v>7</v>
      </c>
      <c r="AA20" s="200">
        <f ca="1">IF(OR($E20&gt;Input!$B$72,$Y20=0),0,IF(OR($Y20=2,$Y20=3),Input!$B$59*((1+(Input!$B$71))^C19),IF(Y20=1,Input!$B$62*((1+(Input!$B$71))^C19))))+IF($E20&gt;Input!$B$72,0,IF($E20&gt;59,Input!$B$67*((1+(Input!$B$71))^C19)))</f>
        <v>0</v>
      </c>
      <c r="AB20" s="201"/>
      <c r="AC20" s="212"/>
      <c r="AD20" s="197"/>
      <c r="AE20" s="208">
        <f ca="1">IF(OR($E20&gt;=Input!$B$72,$E20&gt;=Input!$B$66),0,IF($Y20&gt;=2,Input!$B$60*((1+(Input!$B$69))^$C19),IF($Y20=1,Input!$B$63*((1+(Input!$B$69))^$C19),IF($Y20=0,Input!$B$65*((1+(Input!$B$69))^$C19),0))))</f>
        <v>0</v>
      </c>
      <c r="AF20" s="201"/>
      <c r="AG20" s="202"/>
      <c r="AI20" s="210">
        <f t="shared" ca="1" si="23"/>
        <v>14</v>
      </c>
      <c r="AJ20" s="211">
        <f t="shared" si="32"/>
        <v>15</v>
      </c>
      <c r="AK20" s="189">
        <f t="shared" ca="1" si="24"/>
        <v>14</v>
      </c>
      <c r="AL20" s="190">
        <f t="shared" ca="1" si="25"/>
        <v>14</v>
      </c>
      <c r="AN20" s="132">
        <f ca="1">IF(AND(Input!$B$85&lt;='Income Replacement Calculations'!$AL20,Input!$B$86&gt;='Income Replacement Calculations'!$AL20),1,0)</f>
        <v>0</v>
      </c>
      <c r="AO20" s="132">
        <f ca="1">IF(AN20=0,0,AN20+SUM(AN$6:AN19))</f>
        <v>0</v>
      </c>
      <c r="AP20" s="200">
        <f ca="1">IF(AND(Input!$B$85&lt;='Income Replacement Calculations'!$AL20,Input!$B$86&gt;='Income Replacement Calculations'!$AL20),Input!$B$83*((1+(Input!$B$87))^$C19),0)</f>
        <v>0</v>
      </c>
      <c r="AQ20" s="201"/>
      <c r="AR20" s="202"/>
      <c r="AS20" s="132">
        <f ca="1">IF(AND(Input!$B$92&lt;='Income Replacement Calculations'!$AL20,Input!$B$93&gt;='Income Replacement Calculations'!$AL20),1,0)</f>
        <v>0</v>
      </c>
      <c r="AT20" s="132">
        <f ca="1">IF(AS20=0,0,AS20+SUM(AS$6:AS19))</f>
        <v>0</v>
      </c>
      <c r="AU20" s="200">
        <f ca="1">IF(AND(Input!$B$92&lt;='Income Replacement Calculations'!$AL20,Input!$B$93&gt;='Income Replacement Calculations'!$AL20),Input!$B$90*((1+(Input!$B$94))^$C19),0)</f>
        <v>0</v>
      </c>
      <c r="AV20" s="201"/>
      <c r="AW20" s="202"/>
      <c r="AX20" s="132">
        <f ca="1">IF(AND(Input!$B$99&lt;='Income Replacement Calculations'!$AL20,Input!$B$100&gt;='Income Replacement Calculations'!$AL20),1,0)</f>
        <v>0</v>
      </c>
      <c r="AY20" s="132">
        <f ca="1">IF(AX20=0,0,AX20+SUM(AX$6:AX19))</f>
        <v>0</v>
      </c>
      <c r="AZ20" s="200">
        <f ca="1">IF(AND(Input!$B$99&lt;='Income Replacement Calculations'!$AL20,Input!$B$100&gt;='Income Replacement Calculations'!$AL20),Input!$B$97*((1+(Input!$B$101))^$C19),0)</f>
        <v>0</v>
      </c>
      <c r="BA20" s="201"/>
      <c r="BB20" s="202"/>
      <c r="BC20" s="132">
        <f ca="1">IF(AND(Input!$B$106&lt;='Income Replacement Calculations'!$AL20,Input!$B$107&gt;='Income Replacement Calculations'!$AL20),1,0)</f>
        <v>0</v>
      </c>
      <c r="BD20" s="132">
        <f ca="1">IF(BC20=0,0,BC20+SUM(BC$6:BC19))</f>
        <v>0</v>
      </c>
      <c r="BE20" s="200">
        <f ca="1">IF(AND(Input!$B$106&lt;='Income Replacement Calculations'!$AL20,Input!$B$107&gt;='Income Replacement Calculations'!$AL20),Input!$B$104*((1+(Input!$B$108))^$C19),0)</f>
        <v>0</v>
      </c>
      <c r="BF20" s="201"/>
      <c r="BG20" s="202"/>
      <c r="BH20" s="132">
        <f ca="1">IF(AND(Input!$B$113&lt;='Income Replacement Calculations'!$AL20,Input!$B$114&gt;='Income Replacement Calculations'!$AL20),1,0)</f>
        <v>0</v>
      </c>
      <c r="BI20" s="132">
        <f ca="1">IF(BH20=0,0,BH20+SUM(BH$6:BH19))</f>
        <v>0</v>
      </c>
      <c r="BJ20" s="200">
        <f ca="1">IF(AND(Input!$B$113&lt;='Income Replacement Calculations'!$AL20,Input!$B$114&gt;='Income Replacement Calculations'!$AL20),Input!$B$111*((1+(Input!$B$115))^$C19),0)</f>
        <v>0</v>
      </c>
      <c r="BK20" s="201"/>
      <c r="BL20" s="202"/>
      <c r="BM20" s="132">
        <f ca="1">IF(AND(Input!$B$120&lt;='Income Replacement Calculations'!$AL20,Input!$B$121&gt;='Income Replacement Calculations'!$AL20),1,0)</f>
        <v>0</v>
      </c>
      <c r="BN20" s="132">
        <f ca="1">IF(BM20=0,0,BM20+SUM(BM$6:BM19))</f>
        <v>0</v>
      </c>
      <c r="BO20" s="132"/>
      <c r="BP20" s="210">
        <f t="shared" ca="1" si="26"/>
        <v>14</v>
      </c>
      <c r="BQ20" s="211">
        <f t="shared" si="33"/>
        <v>15</v>
      </c>
      <c r="BR20" s="189">
        <f t="shared" ca="1" si="27"/>
        <v>14</v>
      </c>
      <c r="BS20" s="190">
        <f t="shared" ca="1" si="28"/>
        <v>14</v>
      </c>
      <c r="BT20" s="132"/>
      <c r="BU20" s="200">
        <f ca="1">IF(AND(Input!$B$120&lt;='Income Replacement Calculations'!$AL20,Input!$B$121&gt;='Income Replacement Calculations'!$AL20),Input!$B$118*((1+(Input!$B$122))^$C19),0)</f>
        <v>0</v>
      </c>
      <c r="BV20" s="201"/>
      <c r="BW20" s="202"/>
      <c r="BX20" s="203">
        <f ca="1">IF(AND(Input!$B$127&lt;='Income Replacement Calculations'!$AL20,Input!$B$128&gt;='Income Replacement Calculations'!$AL20),1,0)</f>
        <v>0</v>
      </c>
      <c r="BY20" s="203">
        <f t="shared" ca="1" si="12"/>
        <v>0</v>
      </c>
      <c r="BZ20" s="200">
        <f ca="1">IF(AND(Input!$B$127&lt;='Income Replacement Calculations'!$AL20,Input!$B$128&gt;='Income Replacement Calculations'!$AL20),Input!$B$125*((1+(Input!$B$129))^$C19),0)</f>
        <v>0</v>
      </c>
      <c r="CA20" s="201"/>
      <c r="CB20" s="202"/>
      <c r="CC20" s="203">
        <f ca="1">IF(AND(Input!$B$134&lt;='Income Replacement Calculations'!$AL20,Input!$B$135&gt;='Income Replacement Calculations'!$AL20),1,0)</f>
        <v>0</v>
      </c>
      <c r="CD20" s="203">
        <f t="shared" ca="1" si="13"/>
        <v>0</v>
      </c>
      <c r="CE20" s="200">
        <f ca="1">IF(AND(Input!$B$134&lt;='Income Replacement Calculations'!$AL20,Input!$B$135&gt;='Income Replacement Calculations'!$AL20),Input!$B$132*((1+(Input!$B$136))^$C19),0)</f>
        <v>0</v>
      </c>
      <c r="CF20" s="201"/>
      <c r="CG20" s="202"/>
      <c r="CH20" s="203">
        <f ca="1">IF(AND(Input!$B$141&lt;='Income Replacement Calculations'!$AL20,Input!$B$142&gt;='Income Replacement Calculations'!$AL20),1,0)</f>
        <v>0</v>
      </c>
      <c r="CI20" s="203">
        <f t="shared" ca="1" si="14"/>
        <v>0</v>
      </c>
      <c r="CJ20" s="200">
        <f ca="1">IF(AND(Input!$B$141&lt;='Income Replacement Calculations'!$AL20,Input!$B$142&gt;='Income Replacement Calculations'!$AL20),Input!$B$139*((1+(Input!$B$143))^$C19),0)</f>
        <v>0</v>
      </c>
      <c r="CK20" s="201"/>
      <c r="CL20" s="202"/>
      <c r="CM20" s="203">
        <f ca="1">IF(AND(Input!$B$148&lt;='Income Replacement Calculations'!$AL20,Input!$B$149&gt;='Income Replacement Calculations'!$AL20),1,0)</f>
        <v>0</v>
      </c>
      <c r="CN20" s="203">
        <f t="shared" ca="1" si="15"/>
        <v>0</v>
      </c>
      <c r="CO20" s="200">
        <f ca="1">IF(AND(Input!$B$148&lt;='Income Replacement Calculations'!$AL20,Input!$B$149&gt;='Income Replacement Calculations'!$AL20),Input!$B$146*((1+(Input!$B$150))^$C19),0)</f>
        <v>0</v>
      </c>
      <c r="CP20" s="201"/>
      <c r="CQ20" s="202"/>
      <c r="CS20" s="204">
        <f ca="1">IF($E20&gt;Input!$B$72,0,IF($CX$8&lt;0,IF(ISBLANK(AB20),AA20,AB20)+IF(ISBLANK(AF20),AE20,AF20)+IF(ISBLANK(AQ20),AP20,AQ20)+IF(ISBLANK(AV20),AU20,AV20)+IF(ISBLANK(BA20),AZ20,BA20)+IF(ISBLANK(BF20),BE20,BF20)+IF(ISBLANK(BK20),BJ20,BK20)," "))</f>
        <v>0</v>
      </c>
      <c r="CT20" s="205">
        <f ca="1">IF(CY19=0,CS19+CT19-CW19,IF($E20&gt;Input!$B$72,0,CZ19))</f>
        <v>0</v>
      </c>
      <c r="CV20" s="204">
        <f ca="1">IF($E20&gt;Input!$B$72,0,((IF($Y20=0,Input!$B$64*((1+(Input!$B$70))^$C19),IF(OR($Y20=2,$Y20=3),Input!$B$58*((1+(Input!$B$70))^$C19),IF($Y20=1,Input!$B$61*((1+(Input!$B$70))^$C19),IF($Y20=7,Input!$B$68*((1+(Input!$B$70))^$C19),0)))))))</f>
        <v>0</v>
      </c>
      <c r="CW20" s="205">
        <f ca="1">IF($E20&gt;Input!$B$72,0,CV20+IF(ISBLANK(BV20),BU20,BV20)+IF(ISBLANK(CA20),BZ20,CA20)+IF(ISBLANK(CF20),CE20,CF20)+IF(ISBLANK(CK20),CJ20,CK20)+IF(ISBLANK(CP20),CO20,CP20))</f>
        <v>0</v>
      </c>
      <c r="CX20" s="131"/>
      <c r="CY20" s="200">
        <f ca="1">IF(E20&gt;Input!$B$72,0,CW20-CS20-CT20)</f>
        <v>0</v>
      </c>
      <c r="CZ20" s="208">
        <f t="shared" ca="1" si="16"/>
        <v>0</v>
      </c>
      <c r="DA20" s="213">
        <f ca="1">IF($E20&gt;Input!$B$72,0,-PV(Input!$B$73/12,C20*12,0,CY20*12,1))</f>
        <v>0</v>
      </c>
      <c r="DC20" s="210">
        <f t="shared" ca="1" si="29"/>
        <v>14</v>
      </c>
      <c r="DD20" s="211">
        <f t="shared" si="34"/>
        <v>15</v>
      </c>
      <c r="DE20" s="189">
        <f t="shared" ca="1" si="30"/>
        <v>14</v>
      </c>
      <c r="DF20" s="190">
        <f t="shared" ca="1" si="31"/>
        <v>14</v>
      </c>
      <c r="DG20" s="224"/>
      <c r="DH20" s="228"/>
      <c r="DI20" s="224"/>
      <c r="DJ20" s="227">
        <f ca="1">('Income Replacement Calculations'!CV20*12)+'Lump Sum Projectors'!BR20</f>
        <v>0</v>
      </c>
      <c r="DK20" s="227">
        <f ca="1">IF('Future Needs'!$X19&lt;0,0,'Future Needs'!X19)+'Lump Sum Projectors'!$BR20</f>
        <v>0</v>
      </c>
    </row>
    <row r="21" spans="2:115">
      <c r="B21" s="210">
        <f ca="1">IF('Income Replacement Calculations'!$CX$8&lt;0,B20+1)</f>
        <v>15</v>
      </c>
      <c r="C21" s="211">
        <f ca="1">IF('Income Replacement Calculations'!$CX$8&lt;0,C20+1)</f>
        <v>16</v>
      </c>
      <c r="D21" s="189">
        <f ca="1">IF('Income Replacement Calculations'!$CX$8&lt;0,D20+1)</f>
        <v>15</v>
      </c>
      <c r="E21" s="190">
        <f ca="1">IF('Income Replacement Calculations'!$CX$8&lt;0,E20+1)</f>
        <v>15</v>
      </c>
      <c r="G21" s="188" t="str">
        <f t="shared" si="17"/>
        <v xml:space="preserve"> </v>
      </c>
      <c r="H21" s="189">
        <f t="shared" si="5"/>
        <v>0</v>
      </c>
      <c r="I21" s="189">
        <f t="shared" si="6"/>
        <v>0</v>
      </c>
      <c r="J21" s="189" t="str">
        <f t="shared" si="18"/>
        <v xml:space="preserve"> </v>
      </c>
      <c r="K21" s="189">
        <f t="shared" si="0"/>
        <v>0</v>
      </c>
      <c r="L21" s="189">
        <f t="shared" si="7"/>
        <v>0</v>
      </c>
      <c r="M21" s="189" t="str">
        <f t="shared" si="19"/>
        <v xml:space="preserve"> </v>
      </c>
      <c r="N21" s="189">
        <f t="shared" si="1"/>
        <v>0</v>
      </c>
      <c r="O21" s="189">
        <f t="shared" si="8"/>
        <v>0</v>
      </c>
      <c r="P21" s="189" t="str">
        <f t="shared" si="20"/>
        <v xml:space="preserve"> </v>
      </c>
      <c r="Q21" s="189">
        <f t="shared" si="2"/>
        <v>0</v>
      </c>
      <c r="R21" s="189">
        <f t="shared" si="9"/>
        <v>0</v>
      </c>
      <c r="S21" s="190" t="str">
        <f t="shared" si="21"/>
        <v xml:space="preserve"> </v>
      </c>
      <c r="T21" s="191">
        <f t="shared" si="3"/>
        <v>0</v>
      </c>
      <c r="U21" s="192">
        <f t="shared" si="10"/>
        <v>0</v>
      </c>
      <c r="V21" s="193" t="str">
        <f t="shared" si="22"/>
        <v xml:space="preserve"> </v>
      </c>
      <c r="W21" s="191">
        <f t="shared" si="4"/>
        <v>0</v>
      </c>
      <c r="X21" s="192">
        <f t="shared" si="11"/>
        <v>0</v>
      </c>
      <c r="Y21" s="192">
        <f ca="1">IF(Input!$B$66&lt;=E21,7,I21+L21+O21+R21+U21+X21)</f>
        <v>7</v>
      </c>
      <c r="AA21" s="200">
        <f ca="1">IF(OR($E21&gt;Input!$B$72,$Y21=0),0,IF(OR($Y21=2,$Y21=3),Input!$B$59*((1+(Input!$B$71))^C20),IF(Y21=1,Input!$B$62*((1+(Input!$B$71))^C20))))+IF($E21&gt;Input!$B$72,0,IF($E21&gt;59,Input!$B$67*((1+(Input!$B$71))^C20)))</f>
        <v>0</v>
      </c>
      <c r="AB21" s="201"/>
      <c r="AC21" s="212"/>
      <c r="AD21" s="197"/>
      <c r="AE21" s="208">
        <f ca="1">IF(OR($E21&gt;=Input!$B$72,$E21&gt;=Input!$B$66),0,IF($Y21&gt;=2,Input!$B$60*((1+(Input!$B$69))^$C20),IF($Y21=1,Input!$B$63*((1+(Input!$B$69))^$C20),IF($Y21=0,Input!$B$65*((1+(Input!$B$69))^$C20),0))))</f>
        <v>0</v>
      </c>
      <c r="AF21" s="201"/>
      <c r="AG21" s="202"/>
      <c r="AI21" s="210">
        <f t="shared" ca="1" si="23"/>
        <v>15</v>
      </c>
      <c r="AJ21" s="211">
        <f t="shared" si="32"/>
        <v>16</v>
      </c>
      <c r="AK21" s="189">
        <f t="shared" ca="1" si="24"/>
        <v>15</v>
      </c>
      <c r="AL21" s="190">
        <f t="shared" ca="1" si="25"/>
        <v>15</v>
      </c>
      <c r="AN21" s="132">
        <f ca="1">IF(AND(Input!$B$85&lt;='Income Replacement Calculations'!$AL21,Input!$B$86&gt;='Income Replacement Calculations'!$AL21),1,0)</f>
        <v>0</v>
      </c>
      <c r="AO21" s="132">
        <f ca="1">IF(AN21=0,0,AN21+SUM(AN$6:AN20))</f>
        <v>0</v>
      </c>
      <c r="AP21" s="200">
        <f ca="1">IF(AND(Input!$B$85&lt;='Income Replacement Calculations'!$AL21,Input!$B$86&gt;='Income Replacement Calculations'!$AL21),Input!$B$83*((1+(Input!$B$87))^$C20),0)</f>
        <v>0</v>
      </c>
      <c r="AQ21" s="201"/>
      <c r="AR21" s="202"/>
      <c r="AS21" s="132">
        <f ca="1">IF(AND(Input!$B$92&lt;='Income Replacement Calculations'!$AL21,Input!$B$93&gt;='Income Replacement Calculations'!$AL21),1,0)</f>
        <v>0</v>
      </c>
      <c r="AT21" s="132">
        <f ca="1">IF(AS21=0,0,AS21+SUM(AS$6:AS20))</f>
        <v>0</v>
      </c>
      <c r="AU21" s="200">
        <f ca="1">IF(AND(Input!$B$92&lt;='Income Replacement Calculations'!$AL21,Input!$B$93&gt;='Income Replacement Calculations'!$AL21),Input!$B$90*((1+(Input!$B$94))^$C20),0)</f>
        <v>0</v>
      </c>
      <c r="AV21" s="201"/>
      <c r="AW21" s="202"/>
      <c r="AX21" s="132">
        <f ca="1">IF(AND(Input!$B$99&lt;='Income Replacement Calculations'!$AL21,Input!$B$100&gt;='Income Replacement Calculations'!$AL21),1,0)</f>
        <v>0</v>
      </c>
      <c r="AY21" s="132">
        <f ca="1">IF(AX21=0,0,AX21+SUM(AX$6:AX20))</f>
        <v>0</v>
      </c>
      <c r="AZ21" s="200">
        <f ca="1">IF(AND(Input!$B$99&lt;='Income Replacement Calculations'!$AL21,Input!$B$100&gt;='Income Replacement Calculations'!$AL21),Input!$B$97*((1+(Input!$B$101))^$C20),0)</f>
        <v>0</v>
      </c>
      <c r="BA21" s="201"/>
      <c r="BB21" s="202"/>
      <c r="BC21" s="132">
        <f ca="1">IF(AND(Input!$B$106&lt;='Income Replacement Calculations'!$AL21,Input!$B$107&gt;='Income Replacement Calculations'!$AL21),1,0)</f>
        <v>0</v>
      </c>
      <c r="BD21" s="132">
        <f ca="1">IF(BC21=0,0,BC21+SUM(BC$6:BC20))</f>
        <v>0</v>
      </c>
      <c r="BE21" s="200">
        <f ca="1">IF(AND(Input!$B$106&lt;='Income Replacement Calculations'!$AL21,Input!$B$107&gt;='Income Replacement Calculations'!$AL21),Input!$B$104*((1+(Input!$B$108))^$C20),0)</f>
        <v>0</v>
      </c>
      <c r="BF21" s="201"/>
      <c r="BG21" s="202"/>
      <c r="BH21" s="132">
        <f ca="1">IF(AND(Input!$B$113&lt;='Income Replacement Calculations'!$AL21,Input!$B$114&gt;='Income Replacement Calculations'!$AL21),1,0)</f>
        <v>0</v>
      </c>
      <c r="BI21" s="132">
        <f ca="1">IF(BH21=0,0,BH21+SUM(BH$6:BH20))</f>
        <v>0</v>
      </c>
      <c r="BJ21" s="200">
        <f ca="1">IF(AND(Input!$B$113&lt;='Income Replacement Calculations'!$AL21,Input!$B$114&gt;='Income Replacement Calculations'!$AL21),Input!$B$111*((1+(Input!$B$115))^$C20),0)</f>
        <v>0</v>
      </c>
      <c r="BK21" s="201"/>
      <c r="BL21" s="202"/>
      <c r="BM21" s="132">
        <f ca="1">IF(AND(Input!$B$120&lt;='Income Replacement Calculations'!$AL21,Input!$B$121&gt;='Income Replacement Calculations'!$AL21),1,0)</f>
        <v>0</v>
      </c>
      <c r="BN21" s="132">
        <f ca="1">IF(BM21=0,0,BM21+SUM(BM$6:BM20))</f>
        <v>0</v>
      </c>
      <c r="BO21" s="132"/>
      <c r="BP21" s="210">
        <f t="shared" ca="1" si="26"/>
        <v>15</v>
      </c>
      <c r="BQ21" s="211">
        <f t="shared" si="33"/>
        <v>16</v>
      </c>
      <c r="BR21" s="189">
        <f t="shared" ca="1" si="27"/>
        <v>15</v>
      </c>
      <c r="BS21" s="190">
        <f t="shared" ca="1" si="28"/>
        <v>15</v>
      </c>
      <c r="BT21" s="132"/>
      <c r="BU21" s="200">
        <f ca="1">IF(AND(Input!$B$120&lt;='Income Replacement Calculations'!$AL21,Input!$B$121&gt;='Income Replacement Calculations'!$AL21),Input!$B$118*((1+(Input!$B$122))^$C20),0)</f>
        <v>0</v>
      </c>
      <c r="BV21" s="201"/>
      <c r="BW21" s="202"/>
      <c r="BX21" s="203">
        <f ca="1">IF(AND(Input!$B$127&lt;='Income Replacement Calculations'!$AL21,Input!$B$128&gt;='Income Replacement Calculations'!$AL21),1,0)</f>
        <v>0</v>
      </c>
      <c r="BY21" s="203">
        <f t="shared" ca="1" si="12"/>
        <v>0</v>
      </c>
      <c r="BZ21" s="200">
        <f ca="1">IF(AND(Input!$B$127&lt;='Income Replacement Calculations'!$AL21,Input!$B$128&gt;='Income Replacement Calculations'!$AL21),Input!$B$125*((1+(Input!$B$129))^$C20),0)</f>
        <v>0</v>
      </c>
      <c r="CA21" s="201"/>
      <c r="CB21" s="202"/>
      <c r="CC21" s="203">
        <f ca="1">IF(AND(Input!$B$134&lt;='Income Replacement Calculations'!$AL21,Input!$B$135&gt;='Income Replacement Calculations'!$AL21),1,0)</f>
        <v>0</v>
      </c>
      <c r="CD21" s="203">
        <f t="shared" ca="1" si="13"/>
        <v>0</v>
      </c>
      <c r="CE21" s="200">
        <f ca="1">IF(AND(Input!$B$134&lt;='Income Replacement Calculations'!$AL21,Input!$B$135&gt;='Income Replacement Calculations'!$AL21),Input!$B$132*((1+(Input!$B$136))^$C20),0)</f>
        <v>0</v>
      </c>
      <c r="CF21" s="201"/>
      <c r="CG21" s="202"/>
      <c r="CH21" s="203">
        <f ca="1">IF(AND(Input!$B$141&lt;='Income Replacement Calculations'!$AL21,Input!$B$142&gt;='Income Replacement Calculations'!$AL21),1,0)</f>
        <v>0</v>
      </c>
      <c r="CI21" s="203">
        <f t="shared" ca="1" si="14"/>
        <v>0</v>
      </c>
      <c r="CJ21" s="200">
        <f ca="1">IF(AND(Input!$B$141&lt;='Income Replacement Calculations'!$AL21,Input!$B$142&gt;='Income Replacement Calculations'!$AL21),Input!$B$139*((1+(Input!$B$143))^$C20),0)</f>
        <v>0</v>
      </c>
      <c r="CK21" s="201"/>
      <c r="CL21" s="202"/>
      <c r="CM21" s="203">
        <f ca="1">IF(AND(Input!$B$148&lt;='Income Replacement Calculations'!$AL21,Input!$B$149&gt;='Income Replacement Calculations'!$AL21),1,0)</f>
        <v>0</v>
      </c>
      <c r="CN21" s="203">
        <f t="shared" ca="1" si="15"/>
        <v>0</v>
      </c>
      <c r="CO21" s="200">
        <f ca="1">IF(AND(Input!$B$148&lt;='Income Replacement Calculations'!$AL21,Input!$B$149&gt;='Income Replacement Calculations'!$AL21),Input!$B$146*((1+(Input!$B$150))^$C20),0)</f>
        <v>0</v>
      </c>
      <c r="CP21" s="201"/>
      <c r="CQ21" s="202"/>
      <c r="CS21" s="204">
        <f ca="1">IF($E21&gt;Input!$B$72,0,IF($CX$8&lt;0,IF(ISBLANK(AB21),AA21,AB21)+IF(ISBLANK(AF21),AE21,AF21)+IF(ISBLANK(AQ21),AP21,AQ21)+IF(ISBLANK(AV21),AU21,AV21)+IF(ISBLANK(BA21),AZ21,BA21)+IF(ISBLANK(BF21),BE21,BF21)+IF(ISBLANK(BK21),BJ21,BK21)," "))</f>
        <v>0</v>
      </c>
      <c r="CT21" s="205">
        <f ca="1">IF(CY20=0,CS20+CT20-CW20,IF($E21&gt;Input!$B$72,0,CZ20))</f>
        <v>0</v>
      </c>
      <c r="CV21" s="204">
        <f ca="1">IF($E21&gt;Input!$B$72,0,((IF($Y21=0,Input!$B$64*((1+(Input!$B$70))^$C20),IF(OR($Y21=2,$Y21=3),Input!$B$58*((1+(Input!$B$70))^$C20),IF($Y21=1,Input!$B$61*((1+(Input!$B$70))^$C20),IF($Y21=7,Input!$B$68*((1+(Input!$B$70))^$C20),0)))))))</f>
        <v>0</v>
      </c>
      <c r="CW21" s="205">
        <f ca="1">IF($E21&gt;Input!$B$72,0,CV21+IF(ISBLANK(BV21),BU21,BV21)+IF(ISBLANK(CA21),BZ21,CA21)+IF(ISBLANK(CF21),CE21,CF21)+IF(ISBLANK(CK21),CJ21,CK21)+IF(ISBLANK(CP21),CO21,CP21))</f>
        <v>0</v>
      </c>
      <c r="CY21" s="200">
        <f ca="1">IF(E21&gt;Input!$B$72,0,CW21-CS21-CT21)</f>
        <v>0</v>
      </c>
      <c r="CZ21" s="208">
        <f ca="1">(IF(CY21&lt;0,-CY21,0))</f>
        <v>0</v>
      </c>
      <c r="DA21" s="213">
        <f ca="1">IF($E21&gt;Input!$B$72,0,-PV(Input!$B$73/12,C21*12,0,CY21*12,1))</f>
        <v>0</v>
      </c>
      <c r="DC21" s="210">
        <f t="shared" ca="1" si="29"/>
        <v>15</v>
      </c>
      <c r="DD21" s="211">
        <f t="shared" si="34"/>
        <v>16</v>
      </c>
      <c r="DE21" s="189">
        <f t="shared" ca="1" si="30"/>
        <v>15</v>
      </c>
      <c r="DF21" s="190">
        <f t="shared" ca="1" si="31"/>
        <v>15</v>
      </c>
      <c r="DG21" s="224"/>
      <c r="DH21" s="228"/>
      <c r="DI21" s="224"/>
      <c r="DJ21" s="227">
        <f ca="1">('Income Replacement Calculations'!CV21*12)+'Lump Sum Projectors'!BR21</f>
        <v>0</v>
      </c>
      <c r="DK21" s="227">
        <f ca="1">IF('Future Needs'!$X20&lt;0,0,'Future Needs'!X20)+'Lump Sum Projectors'!$BR21</f>
        <v>0</v>
      </c>
    </row>
    <row r="22" spans="2:115">
      <c r="B22" s="210">
        <f ca="1">IF('Income Replacement Calculations'!$CX$8&lt;0,B21+1)</f>
        <v>16</v>
      </c>
      <c r="C22" s="211">
        <f ca="1">IF('Income Replacement Calculations'!$CX$8&lt;0,C21+1)</f>
        <v>17</v>
      </c>
      <c r="D22" s="189">
        <f ca="1">IF('Income Replacement Calculations'!$CX$8&lt;0,D21+1)</f>
        <v>16</v>
      </c>
      <c r="E22" s="190">
        <f ca="1">IF('Income Replacement Calculations'!$CX$8&lt;0,E21+1)</f>
        <v>16</v>
      </c>
      <c r="G22" s="188" t="str">
        <f t="shared" si="17"/>
        <v xml:space="preserve"> </v>
      </c>
      <c r="H22" s="189">
        <f t="shared" si="5"/>
        <v>0</v>
      </c>
      <c r="I22" s="189">
        <f t="shared" si="6"/>
        <v>0</v>
      </c>
      <c r="J22" s="189" t="str">
        <f t="shared" si="18"/>
        <v xml:space="preserve"> </v>
      </c>
      <c r="K22" s="189">
        <f t="shared" si="0"/>
        <v>0</v>
      </c>
      <c r="L22" s="189">
        <f t="shared" si="7"/>
        <v>0</v>
      </c>
      <c r="M22" s="189" t="str">
        <f t="shared" si="19"/>
        <v xml:space="preserve"> </v>
      </c>
      <c r="N22" s="189">
        <f t="shared" si="1"/>
        <v>0</v>
      </c>
      <c r="O22" s="189">
        <f t="shared" si="8"/>
        <v>0</v>
      </c>
      <c r="P22" s="189" t="str">
        <f t="shared" si="20"/>
        <v xml:space="preserve"> </v>
      </c>
      <c r="Q22" s="189">
        <f t="shared" si="2"/>
        <v>0</v>
      </c>
      <c r="R22" s="189">
        <f t="shared" si="9"/>
        <v>0</v>
      </c>
      <c r="S22" s="190" t="str">
        <f t="shared" si="21"/>
        <v xml:space="preserve"> </v>
      </c>
      <c r="T22" s="191">
        <f t="shared" si="3"/>
        <v>0</v>
      </c>
      <c r="U22" s="192">
        <f t="shared" si="10"/>
        <v>0</v>
      </c>
      <c r="V22" s="193" t="str">
        <f t="shared" si="22"/>
        <v xml:space="preserve"> </v>
      </c>
      <c r="W22" s="191">
        <f t="shared" si="4"/>
        <v>0</v>
      </c>
      <c r="X22" s="192">
        <f t="shared" si="11"/>
        <v>0</v>
      </c>
      <c r="Y22" s="192">
        <f ca="1">IF(Input!$B$66&lt;=E22,7,I22+L22+O22+R22+U22+X22)</f>
        <v>7</v>
      </c>
      <c r="AA22" s="200">
        <f ca="1">IF(OR($E22&gt;Input!$B$72,$Y22=0),0,IF(OR($Y22=2,$Y22=3),Input!$B$59*((1+(Input!$B$71))^C21),IF(Y22=1,Input!$B$62*((1+(Input!$B$71))^C21))))+IF($E22&gt;Input!$B$72,0,IF($E22&gt;59,Input!$B$67*((1+(Input!$B$71))^C21)))</f>
        <v>0</v>
      </c>
      <c r="AB22" s="201"/>
      <c r="AC22" s="212"/>
      <c r="AD22" s="197"/>
      <c r="AE22" s="208">
        <f ca="1">IF(OR($E22&gt;=Input!$B$72,$E22&gt;=Input!$B$66),0,IF($Y22&gt;=2,Input!$B$60*((1+(Input!$B$69))^$C21),IF($Y22=1,Input!$B$63*((1+(Input!$B$69))^$C21),IF($Y22=0,Input!$B$65*((1+(Input!$B$69))^$C21),0))))</f>
        <v>0</v>
      </c>
      <c r="AF22" s="201"/>
      <c r="AG22" s="202"/>
      <c r="AI22" s="210">
        <f t="shared" ca="1" si="23"/>
        <v>16</v>
      </c>
      <c r="AJ22" s="211">
        <f t="shared" si="32"/>
        <v>17</v>
      </c>
      <c r="AK22" s="189">
        <f t="shared" ca="1" si="24"/>
        <v>16</v>
      </c>
      <c r="AL22" s="190">
        <f t="shared" ca="1" si="25"/>
        <v>16</v>
      </c>
      <c r="AN22" s="132">
        <f ca="1">IF(AND(Input!$B$85&lt;='Income Replacement Calculations'!$AL22,Input!$B$86&gt;='Income Replacement Calculations'!$AL22),1,0)</f>
        <v>0</v>
      </c>
      <c r="AO22" s="132">
        <f ca="1">IF(AN22=0,0,AN22+SUM(AN$6:AN21))</f>
        <v>0</v>
      </c>
      <c r="AP22" s="200">
        <f ca="1">IF(AND(Input!$B$85&lt;='Income Replacement Calculations'!$AL22,Input!$B$86&gt;='Income Replacement Calculations'!$AL22),Input!$B$83*((1+(Input!$B$87))^$C21),0)</f>
        <v>0</v>
      </c>
      <c r="AQ22" s="201"/>
      <c r="AR22" s="202"/>
      <c r="AS22" s="132">
        <f ca="1">IF(AND(Input!$B$92&lt;='Income Replacement Calculations'!$AL22,Input!$B$93&gt;='Income Replacement Calculations'!$AL22),1,0)</f>
        <v>0</v>
      </c>
      <c r="AT22" s="132">
        <f ca="1">IF(AS22=0,0,AS22+SUM(AS$6:AS21))</f>
        <v>0</v>
      </c>
      <c r="AU22" s="200">
        <f ca="1">IF(AND(Input!$B$92&lt;='Income Replacement Calculations'!$AL22,Input!$B$93&gt;='Income Replacement Calculations'!$AL22),Input!$B$90*((1+(Input!$B$94))^$C21),0)</f>
        <v>0</v>
      </c>
      <c r="AV22" s="201"/>
      <c r="AW22" s="202"/>
      <c r="AX22" s="132">
        <f ca="1">IF(AND(Input!$B$99&lt;='Income Replacement Calculations'!$AL22,Input!$B$100&gt;='Income Replacement Calculations'!$AL22),1,0)</f>
        <v>0</v>
      </c>
      <c r="AY22" s="132">
        <f ca="1">IF(AX22=0,0,AX22+SUM(AX$6:AX21))</f>
        <v>0</v>
      </c>
      <c r="AZ22" s="200">
        <f ca="1">IF(AND(Input!$B$99&lt;='Income Replacement Calculations'!$AL22,Input!$B$100&gt;='Income Replacement Calculations'!$AL22),Input!$B$97*((1+(Input!$B$101))^$C21),0)</f>
        <v>0</v>
      </c>
      <c r="BA22" s="201"/>
      <c r="BB22" s="202"/>
      <c r="BC22" s="132">
        <f ca="1">IF(AND(Input!$B$106&lt;='Income Replacement Calculations'!$AL22,Input!$B$107&gt;='Income Replacement Calculations'!$AL22),1,0)</f>
        <v>0</v>
      </c>
      <c r="BD22" s="132">
        <f ca="1">IF(BC22=0,0,BC22+SUM(BC$6:BC21))</f>
        <v>0</v>
      </c>
      <c r="BE22" s="200">
        <f ca="1">IF(AND(Input!$B$106&lt;='Income Replacement Calculations'!$AL22,Input!$B$107&gt;='Income Replacement Calculations'!$AL22),Input!$B$104*((1+(Input!$B$108))^$C21),0)</f>
        <v>0</v>
      </c>
      <c r="BF22" s="201"/>
      <c r="BG22" s="202"/>
      <c r="BH22" s="132">
        <f ca="1">IF(AND(Input!$B$113&lt;='Income Replacement Calculations'!$AL22,Input!$B$114&gt;='Income Replacement Calculations'!$AL22),1,0)</f>
        <v>0</v>
      </c>
      <c r="BI22" s="132">
        <f ca="1">IF(BH22=0,0,BH22+SUM(BH$6:BH21))</f>
        <v>0</v>
      </c>
      <c r="BJ22" s="200">
        <f ca="1">IF(AND(Input!$B$113&lt;='Income Replacement Calculations'!$AL22,Input!$B$114&gt;='Income Replacement Calculations'!$AL22),Input!$B$111*((1+(Input!$B$115))^$C21),0)</f>
        <v>0</v>
      </c>
      <c r="BK22" s="201"/>
      <c r="BL22" s="202"/>
      <c r="BM22" s="132">
        <f ca="1">IF(AND(Input!$B$120&lt;='Income Replacement Calculations'!$AL22,Input!$B$121&gt;='Income Replacement Calculations'!$AL22),1,0)</f>
        <v>0</v>
      </c>
      <c r="BN22" s="132">
        <f ca="1">IF(BM22=0,0,BM22+SUM(BM$6:BM21))</f>
        <v>0</v>
      </c>
      <c r="BO22" s="132"/>
      <c r="BP22" s="210">
        <f t="shared" ca="1" si="26"/>
        <v>16</v>
      </c>
      <c r="BQ22" s="211">
        <f t="shared" si="33"/>
        <v>17</v>
      </c>
      <c r="BR22" s="189">
        <f t="shared" ca="1" si="27"/>
        <v>16</v>
      </c>
      <c r="BS22" s="190">
        <f t="shared" ca="1" si="28"/>
        <v>16</v>
      </c>
      <c r="BT22" s="132"/>
      <c r="BU22" s="200">
        <f ca="1">IF(AND(Input!$B$120&lt;='Income Replacement Calculations'!$AL22,Input!$B$121&gt;='Income Replacement Calculations'!$AL22),Input!$B$118*((1+(Input!$B$122))^$C21),0)</f>
        <v>0</v>
      </c>
      <c r="BV22" s="201"/>
      <c r="BW22" s="202"/>
      <c r="BX22" s="203">
        <f ca="1">IF(AND(Input!$B$127&lt;='Income Replacement Calculations'!$AL22,Input!$B$128&gt;='Income Replacement Calculations'!$AL22),1,0)</f>
        <v>0</v>
      </c>
      <c r="BY22" s="203">
        <f t="shared" ca="1" si="12"/>
        <v>0</v>
      </c>
      <c r="BZ22" s="200">
        <f ca="1">IF(AND(Input!$B$127&lt;='Income Replacement Calculations'!$AL22,Input!$B$128&gt;='Income Replacement Calculations'!$AL22),Input!$B$125*((1+(Input!$B$129))^$C21),0)</f>
        <v>0</v>
      </c>
      <c r="CA22" s="201"/>
      <c r="CB22" s="202"/>
      <c r="CC22" s="203">
        <f ca="1">IF(AND(Input!$B$134&lt;='Income Replacement Calculations'!$AL22,Input!$B$135&gt;='Income Replacement Calculations'!$AL22),1,0)</f>
        <v>0</v>
      </c>
      <c r="CD22" s="203">
        <f t="shared" ca="1" si="13"/>
        <v>0</v>
      </c>
      <c r="CE22" s="200">
        <f ca="1">IF(AND(Input!$B$134&lt;='Income Replacement Calculations'!$AL22,Input!$B$135&gt;='Income Replacement Calculations'!$AL22),Input!$B$132*((1+(Input!$B$136))^$C21),0)</f>
        <v>0</v>
      </c>
      <c r="CF22" s="201"/>
      <c r="CG22" s="202"/>
      <c r="CH22" s="203">
        <f ca="1">IF(AND(Input!$B$141&lt;='Income Replacement Calculations'!$AL22,Input!$B$142&gt;='Income Replacement Calculations'!$AL22),1,0)</f>
        <v>0</v>
      </c>
      <c r="CI22" s="203">
        <f t="shared" ca="1" si="14"/>
        <v>0</v>
      </c>
      <c r="CJ22" s="200">
        <f ca="1">IF(AND(Input!$B$141&lt;='Income Replacement Calculations'!$AL22,Input!$B$142&gt;='Income Replacement Calculations'!$AL22),Input!$B$139*((1+(Input!$B$143))^$C21),0)</f>
        <v>0</v>
      </c>
      <c r="CK22" s="201"/>
      <c r="CL22" s="202"/>
      <c r="CM22" s="203">
        <f ca="1">IF(AND(Input!$B$148&lt;='Income Replacement Calculations'!$AL22,Input!$B$149&gt;='Income Replacement Calculations'!$AL22),1,0)</f>
        <v>0</v>
      </c>
      <c r="CN22" s="203">
        <f t="shared" ca="1" si="15"/>
        <v>0</v>
      </c>
      <c r="CO22" s="200">
        <f ca="1">IF(AND(Input!$B$148&lt;='Income Replacement Calculations'!$AL22,Input!$B$149&gt;='Income Replacement Calculations'!$AL22),Input!$B$146*((1+(Input!$B$150))^$C21),0)</f>
        <v>0</v>
      </c>
      <c r="CP22" s="201"/>
      <c r="CQ22" s="202"/>
      <c r="CS22" s="204">
        <f ca="1">IF($E22&gt;Input!$B$72,0,IF($CX$8&lt;0,IF(ISBLANK(AB22),AA22,AB22)+IF(ISBLANK(AF22),AE22,AF22)+IF(ISBLANK(AQ22),AP22,AQ22)+IF(ISBLANK(AV22),AU22,AV22)+IF(ISBLANK(BA22),AZ22,BA22)+IF(ISBLANK(BF22),BE22,BF22)+IF(ISBLANK(BK22),BJ22,BK22)," "))</f>
        <v>0</v>
      </c>
      <c r="CT22" s="205">
        <f ca="1">IF(CY21=0,CS21+CT21-CW21,IF($E22&gt;Input!$B$72,0,CZ21))</f>
        <v>0</v>
      </c>
      <c r="CV22" s="204">
        <f ca="1">IF($E22&gt;Input!$B$72,0,((IF($Y22=0,Input!$B$64*((1+(Input!$B$70))^$C21),IF(OR($Y22=2,$Y22=3),Input!$B$58*((1+(Input!$B$70))^$C21),IF($Y22=1,Input!$B$61*((1+(Input!$B$70))^$C21),IF($Y22=7,Input!$B$68*((1+(Input!$B$70))^$C21),0)))))))</f>
        <v>0</v>
      </c>
      <c r="CW22" s="205">
        <f ca="1">IF($E22&gt;Input!$B$72,0,CV22+IF(ISBLANK(BV22),BU22,BV22)+IF(ISBLANK(CA22),BZ22,CA22)+IF(ISBLANK(CF22),CE22,CF22)+IF(ISBLANK(CK22),CJ22,CK22)+IF(ISBLANK(CP22),CO22,CP22))</f>
        <v>0</v>
      </c>
      <c r="CY22" s="200">
        <f ca="1">IF(E22&gt;Input!$B$72,0,CW22-CS22-CT22)</f>
        <v>0</v>
      </c>
      <c r="CZ22" s="208">
        <f t="shared" ref="CZ22:CZ80" ca="1" si="35">(IF(CY22&lt;0,-CY22,0))</f>
        <v>0</v>
      </c>
      <c r="DA22" s="213">
        <f ca="1">IF($E22&gt;Input!$B$72,0,-PV(Input!$B$73/12,C22*12,0,CY22*12,1))</f>
        <v>0</v>
      </c>
      <c r="DC22" s="210">
        <f t="shared" ca="1" si="29"/>
        <v>16</v>
      </c>
      <c r="DD22" s="211">
        <f t="shared" si="34"/>
        <v>17</v>
      </c>
      <c r="DE22" s="189">
        <f t="shared" ca="1" si="30"/>
        <v>16</v>
      </c>
      <c r="DF22" s="190">
        <f t="shared" ca="1" si="31"/>
        <v>16</v>
      </c>
      <c r="DG22" s="224"/>
      <c r="DH22" s="228"/>
      <c r="DI22" s="224"/>
      <c r="DJ22" s="227">
        <f ca="1">('Income Replacement Calculations'!CV22*12)+'Lump Sum Projectors'!BR22</f>
        <v>0</v>
      </c>
      <c r="DK22" s="227">
        <f ca="1">IF('Future Needs'!$X21&lt;0,0,'Future Needs'!X21)+'Lump Sum Projectors'!$BR22</f>
        <v>0</v>
      </c>
    </row>
    <row r="23" spans="2:115">
      <c r="B23" s="210">
        <f ca="1">IF('Income Replacement Calculations'!$CX$8&lt;0,B22+1)</f>
        <v>17</v>
      </c>
      <c r="C23" s="211">
        <f ca="1">IF('Income Replacement Calculations'!$CX$8&lt;0,C22+1)</f>
        <v>18</v>
      </c>
      <c r="D23" s="189">
        <f ca="1">IF('Income Replacement Calculations'!$CX$8&lt;0,D22+1)</f>
        <v>17</v>
      </c>
      <c r="E23" s="190">
        <f ca="1">IF('Income Replacement Calculations'!$CX$8&lt;0,E22+1)</f>
        <v>17</v>
      </c>
      <c r="G23" s="188" t="str">
        <f t="shared" si="17"/>
        <v xml:space="preserve"> </v>
      </c>
      <c r="H23" s="189">
        <f t="shared" si="5"/>
        <v>0</v>
      </c>
      <c r="I23" s="189">
        <f t="shared" si="6"/>
        <v>0</v>
      </c>
      <c r="J23" s="189" t="str">
        <f t="shared" si="18"/>
        <v xml:space="preserve"> </v>
      </c>
      <c r="K23" s="189">
        <f t="shared" si="0"/>
        <v>0</v>
      </c>
      <c r="L23" s="189">
        <f t="shared" si="7"/>
        <v>0</v>
      </c>
      <c r="M23" s="189" t="str">
        <f t="shared" si="19"/>
        <v xml:space="preserve"> </v>
      </c>
      <c r="N23" s="189">
        <f t="shared" si="1"/>
        <v>0</v>
      </c>
      <c r="O23" s="189">
        <f t="shared" si="8"/>
        <v>0</v>
      </c>
      <c r="P23" s="189" t="str">
        <f t="shared" si="20"/>
        <v xml:space="preserve"> </v>
      </c>
      <c r="Q23" s="189">
        <f t="shared" si="2"/>
        <v>0</v>
      </c>
      <c r="R23" s="189">
        <f t="shared" si="9"/>
        <v>0</v>
      </c>
      <c r="S23" s="190" t="str">
        <f t="shared" si="21"/>
        <v xml:space="preserve"> </v>
      </c>
      <c r="T23" s="191">
        <f t="shared" si="3"/>
        <v>0</v>
      </c>
      <c r="U23" s="192">
        <f t="shared" si="10"/>
        <v>0</v>
      </c>
      <c r="V23" s="193" t="str">
        <f t="shared" si="22"/>
        <v xml:space="preserve"> </v>
      </c>
      <c r="W23" s="191">
        <f t="shared" si="4"/>
        <v>0</v>
      </c>
      <c r="X23" s="192">
        <f t="shared" si="11"/>
        <v>0</v>
      </c>
      <c r="Y23" s="192">
        <f ca="1">IF(Input!$B$66&lt;=E23,7,I23+L23+O23+R23+U23+X23)</f>
        <v>7</v>
      </c>
      <c r="AA23" s="200">
        <f ca="1">IF(OR($E23&gt;Input!$B$72,$Y23=0),0,IF(OR($Y23=2,$Y23=3),Input!$B$59*((1+(Input!$B$71))^C22),IF(Y23=1,Input!$B$62*((1+(Input!$B$71))^C22))))+IF($E23&gt;Input!$B$72,0,IF($E23&gt;59,Input!$B$67*((1+(Input!$B$71))^C22)))</f>
        <v>0</v>
      </c>
      <c r="AB23" s="201"/>
      <c r="AC23" s="212"/>
      <c r="AD23" s="197"/>
      <c r="AE23" s="208">
        <f ca="1">IF(OR($E23&gt;=Input!$B$72,$E23&gt;=Input!$B$66),0,IF($Y23&gt;=2,Input!$B$60*((1+(Input!$B$69))^$C22),IF($Y23=1,Input!$B$63*((1+(Input!$B$69))^$C22),IF($Y23=0,Input!$B$65*((1+(Input!$B$69))^$C22),0))))</f>
        <v>0</v>
      </c>
      <c r="AF23" s="201"/>
      <c r="AG23" s="202"/>
      <c r="AI23" s="210">
        <f t="shared" ca="1" si="23"/>
        <v>17</v>
      </c>
      <c r="AJ23" s="211">
        <f t="shared" si="32"/>
        <v>18</v>
      </c>
      <c r="AK23" s="189">
        <f t="shared" ca="1" si="24"/>
        <v>17</v>
      </c>
      <c r="AL23" s="190">
        <f t="shared" ca="1" si="25"/>
        <v>17</v>
      </c>
      <c r="AN23" s="132">
        <f ca="1">IF(AND(Input!$B$85&lt;='Income Replacement Calculations'!$AL23,Input!$B$86&gt;='Income Replacement Calculations'!$AL23),1,0)</f>
        <v>0</v>
      </c>
      <c r="AO23" s="132">
        <f ca="1">IF(AN23=0,0,AN23+SUM(AN$6:AN22))</f>
        <v>0</v>
      </c>
      <c r="AP23" s="200">
        <f ca="1">IF(AND(Input!$B$85&lt;='Income Replacement Calculations'!$AL23,Input!$B$86&gt;='Income Replacement Calculations'!$AL23),Input!$B$83*((1+(Input!$B$87))^$C22),0)</f>
        <v>0</v>
      </c>
      <c r="AQ23" s="201"/>
      <c r="AR23" s="202"/>
      <c r="AS23" s="132">
        <f ca="1">IF(AND(Input!$B$92&lt;='Income Replacement Calculations'!$AL23,Input!$B$93&gt;='Income Replacement Calculations'!$AL23),1,0)</f>
        <v>0</v>
      </c>
      <c r="AT23" s="132">
        <f ca="1">IF(AS23=0,0,AS23+SUM(AS$6:AS22))</f>
        <v>0</v>
      </c>
      <c r="AU23" s="200">
        <f ca="1">IF(AND(Input!$B$92&lt;='Income Replacement Calculations'!$AL23,Input!$B$93&gt;='Income Replacement Calculations'!$AL23),Input!$B$90*((1+(Input!$B$94))^$C22),0)</f>
        <v>0</v>
      </c>
      <c r="AV23" s="201"/>
      <c r="AW23" s="202"/>
      <c r="AX23" s="132">
        <f ca="1">IF(AND(Input!$B$99&lt;='Income Replacement Calculations'!$AL23,Input!$B$100&gt;='Income Replacement Calculations'!$AL23),1,0)</f>
        <v>0</v>
      </c>
      <c r="AY23" s="132">
        <f ca="1">IF(AX23=0,0,AX23+SUM(AX$6:AX22))</f>
        <v>0</v>
      </c>
      <c r="AZ23" s="200">
        <f ca="1">IF(AND(Input!$B$99&lt;='Income Replacement Calculations'!$AL23,Input!$B$100&gt;='Income Replacement Calculations'!$AL23),Input!$B$97*((1+(Input!$B$101))^$C22),0)</f>
        <v>0</v>
      </c>
      <c r="BA23" s="201"/>
      <c r="BB23" s="202"/>
      <c r="BC23" s="132">
        <f ca="1">IF(AND(Input!$B$106&lt;='Income Replacement Calculations'!$AL23,Input!$B$107&gt;='Income Replacement Calculations'!$AL23),1,0)</f>
        <v>0</v>
      </c>
      <c r="BD23" s="132">
        <f ca="1">IF(BC23=0,0,BC23+SUM(BC$6:BC22))</f>
        <v>0</v>
      </c>
      <c r="BE23" s="200">
        <f ca="1">IF(AND(Input!$B$106&lt;='Income Replacement Calculations'!$AL23,Input!$B$107&gt;='Income Replacement Calculations'!$AL23),Input!$B$104*((1+(Input!$B$108))^$C22),0)</f>
        <v>0</v>
      </c>
      <c r="BF23" s="201"/>
      <c r="BG23" s="202"/>
      <c r="BH23" s="132">
        <f ca="1">IF(AND(Input!$B$113&lt;='Income Replacement Calculations'!$AL23,Input!$B$114&gt;='Income Replacement Calculations'!$AL23),1,0)</f>
        <v>0</v>
      </c>
      <c r="BI23" s="132">
        <f ca="1">IF(BH23=0,0,BH23+SUM(BH$6:BH22))</f>
        <v>0</v>
      </c>
      <c r="BJ23" s="200">
        <f ca="1">IF(AND(Input!$B$113&lt;='Income Replacement Calculations'!$AL23,Input!$B$114&gt;='Income Replacement Calculations'!$AL23),Input!$B$111*((1+(Input!$B$115))^$C22),0)</f>
        <v>0</v>
      </c>
      <c r="BK23" s="201"/>
      <c r="BL23" s="202"/>
      <c r="BM23" s="132">
        <f ca="1">IF(AND(Input!$B$120&lt;='Income Replacement Calculations'!$AL23,Input!$B$121&gt;='Income Replacement Calculations'!$AL23),1,0)</f>
        <v>0</v>
      </c>
      <c r="BN23" s="132">
        <f ca="1">IF(BM23=0,0,BM23+SUM(BM$6:BM22))</f>
        <v>0</v>
      </c>
      <c r="BO23" s="132"/>
      <c r="BP23" s="210">
        <f t="shared" ca="1" si="26"/>
        <v>17</v>
      </c>
      <c r="BQ23" s="211">
        <f t="shared" si="33"/>
        <v>18</v>
      </c>
      <c r="BR23" s="189">
        <f t="shared" ca="1" si="27"/>
        <v>17</v>
      </c>
      <c r="BS23" s="190">
        <f t="shared" ca="1" si="28"/>
        <v>17</v>
      </c>
      <c r="BT23" s="132"/>
      <c r="BU23" s="200">
        <f ca="1">IF(AND(Input!$B$120&lt;='Income Replacement Calculations'!$AL23,Input!$B$121&gt;='Income Replacement Calculations'!$AL23),Input!$B$118*((1+(Input!$B$122))^$C22),0)</f>
        <v>0</v>
      </c>
      <c r="BV23" s="201"/>
      <c r="BW23" s="202"/>
      <c r="BX23" s="203">
        <f ca="1">IF(AND(Input!$B$127&lt;='Income Replacement Calculations'!$AL23,Input!$B$128&gt;='Income Replacement Calculations'!$AL23),1,0)</f>
        <v>0</v>
      </c>
      <c r="BY23" s="203">
        <f t="shared" ca="1" si="12"/>
        <v>0</v>
      </c>
      <c r="BZ23" s="200">
        <f ca="1">IF(AND(Input!$B$127&lt;='Income Replacement Calculations'!$AL23,Input!$B$128&gt;='Income Replacement Calculations'!$AL23),Input!$B$125*((1+(Input!$B$129))^$C22),0)</f>
        <v>0</v>
      </c>
      <c r="CA23" s="201"/>
      <c r="CB23" s="202"/>
      <c r="CC23" s="203">
        <f ca="1">IF(AND(Input!$B$134&lt;='Income Replacement Calculations'!$AL23,Input!$B$135&gt;='Income Replacement Calculations'!$AL23),1,0)</f>
        <v>0</v>
      </c>
      <c r="CD23" s="203">
        <f t="shared" ca="1" si="13"/>
        <v>0</v>
      </c>
      <c r="CE23" s="200">
        <f ca="1">IF(AND(Input!$B$134&lt;='Income Replacement Calculations'!$AL23,Input!$B$135&gt;='Income Replacement Calculations'!$AL23),Input!$B$132*((1+(Input!$B$136))^$C22),0)</f>
        <v>0</v>
      </c>
      <c r="CF23" s="201"/>
      <c r="CG23" s="202"/>
      <c r="CH23" s="203">
        <f ca="1">IF(AND(Input!$B$141&lt;='Income Replacement Calculations'!$AL23,Input!$B$142&gt;='Income Replacement Calculations'!$AL23),1,0)</f>
        <v>0</v>
      </c>
      <c r="CI23" s="203">
        <f t="shared" ca="1" si="14"/>
        <v>0</v>
      </c>
      <c r="CJ23" s="200">
        <f ca="1">IF(AND(Input!$B$141&lt;='Income Replacement Calculations'!$AL23,Input!$B$142&gt;='Income Replacement Calculations'!$AL23),Input!$B$139*((1+(Input!$B$143))^$C22),0)</f>
        <v>0</v>
      </c>
      <c r="CK23" s="201"/>
      <c r="CL23" s="202"/>
      <c r="CM23" s="203">
        <f ca="1">IF(AND(Input!$B$148&lt;='Income Replacement Calculations'!$AL23,Input!$B$149&gt;='Income Replacement Calculations'!$AL23),1,0)</f>
        <v>0</v>
      </c>
      <c r="CN23" s="203">
        <f t="shared" ca="1" si="15"/>
        <v>0</v>
      </c>
      <c r="CO23" s="200">
        <f ca="1">IF(AND(Input!$B$148&lt;='Income Replacement Calculations'!$AL23,Input!$B$149&gt;='Income Replacement Calculations'!$AL23),Input!$B$146*((1+(Input!$B$150))^$C22),0)</f>
        <v>0</v>
      </c>
      <c r="CP23" s="201"/>
      <c r="CQ23" s="202"/>
      <c r="CS23" s="204">
        <f ca="1">IF($E23&gt;Input!$B$72,0,IF($CX$8&lt;0,IF(ISBLANK(AB23),AA23,AB23)+IF(ISBLANK(AF23),AE23,AF23)+IF(ISBLANK(AQ23),AP23,AQ23)+IF(ISBLANK(AV23),AU23,AV23)+IF(ISBLANK(BA23),AZ23,BA23)+IF(ISBLANK(BF23),BE23,BF23)+IF(ISBLANK(BK23),BJ23,BK23)," "))</f>
        <v>0</v>
      </c>
      <c r="CT23" s="205">
        <f ca="1">IF(CY22=0,CS22+CT22-CW22,IF($E23&gt;Input!$B$72,0,CZ22))</f>
        <v>0</v>
      </c>
      <c r="CV23" s="204">
        <f ca="1">IF($E23&gt;Input!$B$72,0,((IF($Y23=0,Input!$B$64*((1+(Input!$B$70))^$C22),IF(OR($Y23=2,$Y23=3),Input!$B$58*((1+(Input!$B$70))^$C22),IF($Y23=1,Input!$B$61*((1+(Input!$B$70))^$C22),IF($Y23=7,Input!$B$68*((1+(Input!$B$70))^$C22),0)))))))</f>
        <v>0</v>
      </c>
      <c r="CW23" s="205">
        <f ca="1">IF($E23&gt;Input!$B$72,0,CV23+IF(ISBLANK(BV23),BU23,BV23)+IF(ISBLANK(CA23),BZ23,CA23)+IF(ISBLANK(CF23),CE23,CF23)+IF(ISBLANK(CK23),CJ23,CK23)+IF(ISBLANK(CP23),CO23,CP23))</f>
        <v>0</v>
      </c>
      <c r="CY23" s="200">
        <f ca="1">IF(E23&gt;Input!$B$72,0,CW23-CS23-CT23)</f>
        <v>0</v>
      </c>
      <c r="CZ23" s="208">
        <f t="shared" ca="1" si="35"/>
        <v>0</v>
      </c>
      <c r="DA23" s="213">
        <f ca="1">IF($E23&gt;Input!$B$72,0,-PV(Input!$B$73/12,C23*12,0,CY23*12,1))</f>
        <v>0</v>
      </c>
      <c r="DC23" s="210">
        <f t="shared" ca="1" si="29"/>
        <v>17</v>
      </c>
      <c r="DD23" s="211">
        <f t="shared" si="34"/>
        <v>18</v>
      </c>
      <c r="DE23" s="189">
        <f t="shared" ca="1" si="30"/>
        <v>17</v>
      </c>
      <c r="DF23" s="190">
        <f t="shared" ca="1" si="31"/>
        <v>17</v>
      </c>
      <c r="DG23" s="224"/>
      <c r="DH23" s="228"/>
      <c r="DI23" s="224"/>
      <c r="DJ23" s="227">
        <f ca="1">('Income Replacement Calculations'!CV23*12)+'Lump Sum Projectors'!BR23</f>
        <v>0</v>
      </c>
      <c r="DK23" s="227">
        <f ca="1">IF('Future Needs'!$X22&lt;0,0,'Future Needs'!X22)+'Lump Sum Projectors'!$BR23</f>
        <v>0</v>
      </c>
    </row>
    <row r="24" spans="2:115">
      <c r="B24" s="210">
        <f ca="1">IF('Income Replacement Calculations'!$CX$8&lt;0,B23+1)</f>
        <v>18</v>
      </c>
      <c r="C24" s="211">
        <f ca="1">IF('Income Replacement Calculations'!$CX$8&lt;0,C23+1)</f>
        <v>19</v>
      </c>
      <c r="D24" s="189">
        <f ca="1">IF('Income Replacement Calculations'!$CX$8&lt;0,D23+1)</f>
        <v>18</v>
      </c>
      <c r="E24" s="190">
        <f ca="1">IF('Income Replacement Calculations'!$CX$8&lt;0,E23+1)</f>
        <v>18</v>
      </c>
      <c r="G24" s="188" t="str">
        <f t="shared" si="17"/>
        <v xml:space="preserve"> </v>
      </c>
      <c r="H24" s="189">
        <f t="shared" si="5"/>
        <v>0</v>
      </c>
      <c r="I24" s="189">
        <f t="shared" si="6"/>
        <v>0</v>
      </c>
      <c r="J24" s="189" t="str">
        <f t="shared" si="18"/>
        <v xml:space="preserve"> </v>
      </c>
      <c r="K24" s="189">
        <f t="shared" si="0"/>
        <v>0</v>
      </c>
      <c r="L24" s="189">
        <f t="shared" si="7"/>
        <v>0</v>
      </c>
      <c r="M24" s="189" t="str">
        <f t="shared" si="19"/>
        <v xml:space="preserve"> </v>
      </c>
      <c r="N24" s="189">
        <f t="shared" si="1"/>
        <v>0</v>
      </c>
      <c r="O24" s="189">
        <f t="shared" si="8"/>
        <v>0</v>
      </c>
      <c r="P24" s="189" t="str">
        <f t="shared" si="20"/>
        <v xml:space="preserve"> </v>
      </c>
      <c r="Q24" s="189">
        <f t="shared" si="2"/>
        <v>0</v>
      </c>
      <c r="R24" s="189">
        <f t="shared" si="9"/>
        <v>0</v>
      </c>
      <c r="S24" s="190" t="str">
        <f t="shared" si="21"/>
        <v xml:space="preserve"> </v>
      </c>
      <c r="T24" s="191">
        <f t="shared" si="3"/>
        <v>0</v>
      </c>
      <c r="U24" s="192">
        <f t="shared" si="10"/>
        <v>0</v>
      </c>
      <c r="V24" s="193" t="str">
        <f t="shared" si="22"/>
        <v xml:space="preserve"> </v>
      </c>
      <c r="W24" s="191">
        <f t="shared" si="4"/>
        <v>0</v>
      </c>
      <c r="X24" s="192">
        <f t="shared" si="11"/>
        <v>0</v>
      </c>
      <c r="Y24" s="192">
        <f ca="1">IF(Input!$B$66&lt;=E24,7,I24+L24+O24+R24+U24+X24)</f>
        <v>7</v>
      </c>
      <c r="AA24" s="200">
        <f ca="1">IF(OR($E24&gt;Input!$B$72,$Y24=0),0,IF(OR($Y24=2,$Y24=3),Input!$B$59*((1+(Input!$B$71))^C23),IF(Y24=1,Input!$B$62*((1+(Input!$B$71))^C23))))+IF($E24&gt;Input!$B$72,0,IF($E24&gt;59,Input!$B$67*((1+(Input!$B$71))^C23)))</f>
        <v>0</v>
      </c>
      <c r="AB24" s="201"/>
      <c r="AC24" s="212"/>
      <c r="AD24" s="197"/>
      <c r="AE24" s="208">
        <f ca="1">IF(OR($E24&gt;=Input!$B$72,$E24&gt;=Input!$B$66),0,IF($Y24&gt;=2,Input!$B$60*((1+(Input!$B$69))^$C23),IF($Y24=1,Input!$B$63*((1+(Input!$B$69))^$C23),IF($Y24=0,Input!$B$65*((1+(Input!$B$69))^$C23),0))))</f>
        <v>0</v>
      </c>
      <c r="AF24" s="201"/>
      <c r="AG24" s="202"/>
      <c r="AI24" s="210">
        <f t="shared" ca="1" si="23"/>
        <v>18</v>
      </c>
      <c r="AJ24" s="211">
        <f t="shared" si="32"/>
        <v>19</v>
      </c>
      <c r="AK24" s="189">
        <f t="shared" ca="1" si="24"/>
        <v>18</v>
      </c>
      <c r="AL24" s="190">
        <f t="shared" ca="1" si="25"/>
        <v>18</v>
      </c>
      <c r="AN24" s="132">
        <f ca="1">IF(AND(Input!$B$85&lt;='Income Replacement Calculations'!$AL24,Input!$B$86&gt;='Income Replacement Calculations'!$AL24),1,0)</f>
        <v>0</v>
      </c>
      <c r="AO24" s="132">
        <f ca="1">IF(AN24=0,0,AN24+SUM(AN$6:AN23))</f>
        <v>0</v>
      </c>
      <c r="AP24" s="200">
        <f ca="1">IF(AND(Input!$B$85&lt;='Income Replacement Calculations'!$AL24,Input!$B$86&gt;='Income Replacement Calculations'!$AL24),Input!$B$83*((1+(Input!$B$87))^$C23),0)</f>
        <v>0</v>
      </c>
      <c r="AQ24" s="201"/>
      <c r="AR24" s="202"/>
      <c r="AS24" s="132">
        <f ca="1">IF(AND(Input!$B$92&lt;='Income Replacement Calculations'!$AL24,Input!$B$93&gt;='Income Replacement Calculations'!$AL24),1,0)</f>
        <v>0</v>
      </c>
      <c r="AT24" s="132">
        <f ca="1">IF(AS24=0,0,AS24+SUM(AS$6:AS23))</f>
        <v>0</v>
      </c>
      <c r="AU24" s="200">
        <f ca="1">IF(AND(Input!$B$92&lt;='Income Replacement Calculations'!$AL24,Input!$B$93&gt;='Income Replacement Calculations'!$AL24),Input!$B$90*((1+(Input!$B$94))^$C23),0)</f>
        <v>0</v>
      </c>
      <c r="AV24" s="201"/>
      <c r="AW24" s="202"/>
      <c r="AX24" s="132">
        <f ca="1">IF(AND(Input!$B$99&lt;='Income Replacement Calculations'!$AL24,Input!$B$100&gt;='Income Replacement Calculations'!$AL24),1,0)</f>
        <v>0</v>
      </c>
      <c r="AY24" s="132">
        <f ca="1">IF(AX24=0,0,AX24+SUM(AX$6:AX23))</f>
        <v>0</v>
      </c>
      <c r="AZ24" s="200">
        <f ca="1">IF(AND(Input!$B$99&lt;='Income Replacement Calculations'!$AL24,Input!$B$100&gt;='Income Replacement Calculations'!$AL24),Input!$B$97*((1+(Input!$B$101))^$C23),0)</f>
        <v>0</v>
      </c>
      <c r="BA24" s="201"/>
      <c r="BB24" s="202"/>
      <c r="BC24" s="132">
        <f ca="1">IF(AND(Input!$B$106&lt;='Income Replacement Calculations'!$AL24,Input!$B$107&gt;='Income Replacement Calculations'!$AL24),1,0)</f>
        <v>0</v>
      </c>
      <c r="BD24" s="132">
        <f ca="1">IF(BC24=0,0,BC24+SUM(BC$6:BC23))</f>
        <v>0</v>
      </c>
      <c r="BE24" s="200">
        <f ca="1">IF(AND(Input!$B$106&lt;='Income Replacement Calculations'!$AL24,Input!$B$107&gt;='Income Replacement Calculations'!$AL24),Input!$B$104*((1+(Input!$B$108))^$C23),0)</f>
        <v>0</v>
      </c>
      <c r="BF24" s="201"/>
      <c r="BG24" s="202"/>
      <c r="BH24" s="132">
        <f ca="1">IF(AND(Input!$B$113&lt;='Income Replacement Calculations'!$AL24,Input!$B$114&gt;='Income Replacement Calculations'!$AL24),1,0)</f>
        <v>0</v>
      </c>
      <c r="BI24" s="132">
        <f ca="1">IF(BH24=0,0,BH24+SUM(BH$6:BH23))</f>
        <v>0</v>
      </c>
      <c r="BJ24" s="200">
        <f ca="1">IF(AND(Input!$B$113&lt;='Income Replacement Calculations'!$AL24,Input!$B$114&gt;='Income Replacement Calculations'!$AL24),Input!$B$111*((1+(Input!$B$115))^$C23),0)</f>
        <v>0</v>
      </c>
      <c r="BK24" s="201"/>
      <c r="BL24" s="202"/>
      <c r="BM24" s="132">
        <f ca="1">IF(AND(Input!$B$120&lt;='Income Replacement Calculations'!$AL24,Input!$B$121&gt;='Income Replacement Calculations'!$AL24),1,0)</f>
        <v>0</v>
      </c>
      <c r="BN24" s="132">
        <f ca="1">IF(BM24=0,0,BM24+SUM(BM$6:BM23))</f>
        <v>0</v>
      </c>
      <c r="BO24" s="132"/>
      <c r="BP24" s="210">
        <f t="shared" ca="1" si="26"/>
        <v>18</v>
      </c>
      <c r="BQ24" s="211">
        <f t="shared" si="33"/>
        <v>19</v>
      </c>
      <c r="BR24" s="189">
        <f t="shared" ca="1" si="27"/>
        <v>18</v>
      </c>
      <c r="BS24" s="190">
        <f t="shared" ca="1" si="28"/>
        <v>18</v>
      </c>
      <c r="BT24" s="132"/>
      <c r="BU24" s="200">
        <f ca="1">IF(AND(Input!$B$120&lt;='Income Replacement Calculations'!$AL24,Input!$B$121&gt;='Income Replacement Calculations'!$AL24),Input!$B$118*((1+(Input!$B$122))^$C23),0)</f>
        <v>0</v>
      </c>
      <c r="BV24" s="201"/>
      <c r="BW24" s="202"/>
      <c r="BX24" s="203">
        <f ca="1">IF(AND(Input!$B$127&lt;='Income Replacement Calculations'!$AL24,Input!$B$128&gt;='Income Replacement Calculations'!$AL24),1,0)</f>
        <v>0</v>
      </c>
      <c r="BY24" s="203">
        <f t="shared" ca="1" si="12"/>
        <v>0</v>
      </c>
      <c r="BZ24" s="200">
        <f ca="1">IF(AND(Input!$B$127&lt;='Income Replacement Calculations'!$AL24,Input!$B$128&gt;='Income Replacement Calculations'!$AL24),Input!$B$125*((1+(Input!$B$129))^$C23),0)</f>
        <v>0</v>
      </c>
      <c r="CA24" s="201"/>
      <c r="CB24" s="202"/>
      <c r="CC24" s="203">
        <f ca="1">IF(AND(Input!$B$134&lt;='Income Replacement Calculations'!$AL24,Input!$B$135&gt;='Income Replacement Calculations'!$AL24),1,0)</f>
        <v>0</v>
      </c>
      <c r="CD24" s="203">
        <f t="shared" ca="1" si="13"/>
        <v>0</v>
      </c>
      <c r="CE24" s="200">
        <f ca="1">IF(AND(Input!$B$134&lt;='Income Replacement Calculations'!$AL24,Input!$B$135&gt;='Income Replacement Calculations'!$AL24),Input!$B$132*((1+(Input!$B$136))^$C23),0)</f>
        <v>0</v>
      </c>
      <c r="CF24" s="201"/>
      <c r="CG24" s="202"/>
      <c r="CH24" s="203">
        <f ca="1">IF(AND(Input!$B$141&lt;='Income Replacement Calculations'!$AL24,Input!$B$142&gt;='Income Replacement Calculations'!$AL24),1,0)</f>
        <v>0</v>
      </c>
      <c r="CI24" s="203">
        <f t="shared" ca="1" si="14"/>
        <v>0</v>
      </c>
      <c r="CJ24" s="200">
        <f ca="1">IF(AND(Input!$B$141&lt;='Income Replacement Calculations'!$AL24,Input!$B$142&gt;='Income Replacement Calculations'!$AL24),Input!$B$139*((1+(Input!$B$143))^$C23),0)</f>
        <v>0</v>
      </c>
      <c r="CK24" s="201"/>
      <c r="CL24" s="202"/>
      <c r="CM24" s="203">
        <f ca="1">IF(AND(Input!$B$148&lt;='Income Replacement Calculations'!$AL24,Input!$B$149&gt;='Income Replacement Calculations'!$AL24),1,0)</f>
        <v>0</v>
      </c>
      <c r="CN24" s="203">
        <f t="shared" ca="1" si="15"/>
        <v>0</v>
      </c>
      <c r="CO24" s="200">
        <f ca="1">IF(AND(Input!$B$148&lt;='Income Replacement Calculations'!$AL24,Input!$B$149&gt;='Income Replacement Calculations'!$AL24),Input!$B$146*((1+(Input!$B$150))^$C23),0)</f>
        <v>0</v>
      </c>
      <c r="CP24" s="201"/>
      <c r="CQ24" s="202"/>
      <c r="CS24" s="204">
        <f ca="1">IF($E24&gt;Input!$B$72,0,IF($CX$8&lt;0,IF(ISBLANK(AB24),AA24,AB24)+IF(ISBLANK(AF24),AE24,AF24)+IF(ISBLANK(AQ24),AP24,AQ24)+IF(ISBLANK(AV24),AU24,AV24)+IF(ISBLANK(BA24),AZ24,BA24)+IF(ISBLANK(BF24),BE24,BF24)+IF(ISBLANK(BK24),BJ24,BK24)," "))</f>
        <v>0</v>
      </c>
      <c r="CT24" s="205">
        <f ca="1">IF(CY23=0,CS23+CT23-CW23,IF($E24&gt;Input!$B$72,0,CZ23))</f>
        <v>0</v>
      </c>
      <c r="CV24" s="204">
        <f ca="1">IF($E24&gt;Input!$B$72,0,((IF($Y24=0,Input!$B$64*((1+(Input!$B$70))^$C23),IF(OR($Y24=2,$Y24=3),Input!$B$58*((1+(Input!$B$70))^$C23),IF($Y24=1,Input!$B$61*((1+(Input!$B$70))^$C23),IF($Y24=7,Input!$B$68*((1+(Input!$B$70))^$C23),0)))))))</f>
        <v>0</v>
      </c>
      <c r="CW24" s="205">
        <f ca="1">IF($E24&gt;Input!$B$72,0,CV24+IF(ISBLANK(BV24),BU24,BV24)+IF(ISBLANK(CA24),BZ24,CA24)+IF(ISBLANK(CF24),CE24,CF24)+IF(ISBLANK(CK24),CJ24,CK24)+IF(ISBLANK(CP24),CO24,CP24))</f>
        <v>0</v>
      </c>
      <c r="CY24" s="200">
        <f ca="1">IF(E24&gt;Input!$B$72,0,CW24-CS24-CT24)</f>
        <v>0</v>
      </c>
      <c r="CZ24" s="208">
        <f t="shared" ca="1" si="35"/>
        <v>0</v>
      </c>
      <c r="DA24" s="213">
        <f ca="1">IF($E24&gt;Input!$B$72,0,-PV(Input!$B$73/12,C24*12,0,CY24*12,1))</f>
        <v>0</v>
      </c>
      <c r="DC24" s="210">
        <f t="shared" ca="1" si="29"/>
        <v>18</v>
      </c>
      <c r="DD24" s="211">
        <f t="shared" si="34"/>
        <v>19</v>
      </c>
      <c r="DE24" s="189">
        <f t="shared" ca="1" si="30"/>
        <v>18</v>
      </c>
      <c r="DF24" s="190">
        <f t="shared" ca="1" si="31"/>
        <v>18</v>
      </c>
      <c r="DG24" s="224"/>
      <c r="DH24" s="228"/>
      <c r="DI24" s="224"/>
      <c r="DJ24" s="227">
        <f ca="1">('Income Replacement Calculations'!CV24*12)+'Lump Sum Projectors'!BR24</f>
        <v>0</v>
      </c>
      <c r="DK24" s="227">
        <f ca="1">IF('Future Needs'!$X23&lt;0,0,'Future Needs'!X23)+'Lump Sum Projectors'!$BR24</f>
        <v>0</v>
      </c>
    </row>
    <row r="25" spans="2:115">
      <c r="B25" s="210">
        <f ca="1">IF('Income Replacement Calculations'!$CX$8&lt;0,B24+1)</f>
        <v>19</v>
      </c>
      <c r="C25" s="211">
        <f ca="1">IF('Income Replacement Calculations'!$CX$8&lt;0,C24+1)</f>
        <v>20</v>
      </c>
      <c r="D25" s="189">
        <f ca="1">IF('Income Replacement Calculations'!$CX$8&lt;0,D24+1)</f>
        <v>19</v>
      </c>
      <c r="E25" s="190">
        <f ca="1">IF('Income Replacement Calculations'!$CX$8&lt;0,E24+1)</f>
        <v>19</v>
      </c>
      <c r="G25" s="188" t="str">
        <f t="shared" si="17"/>
        <v xml:space="preserve"> </v>
      </c>
      <c r="H25" s="189">
        <f t="shared" si="5"/>
        <v>0</v>
      </c>
      <c r="I25" s="189">
        <f t="shared" si="6"/>
        <v>0</v>
      </c>
      <c r="J25" s="189" t="str">
        <f t="shared" si="18"/>
        <v xml:space="preserve"> </v>
      </c>
      <c r="K25" s="189">
        <f t="shared" si="0"/>
        <v>0</v>
      </c>
      <c r="L25" s="189">
        <f t="shared" si="7"/>
        <v>0</v>
      </c>
      <c r="M25" s="189" t="str">
        <f t="shared" si="19"/>
        <v xml:space="preserve"> </v>
      </c>
      <c r="N25" s="189">
        <f t="shared" si="1"/>
        <v>0</v>
      </c>
      <c r="O25" s="189">
        <f t="shared" si="8"/>
        <v>0</v>
      </c>
      <c r="P25" s="189" t="str">
        <f t="shared" si="20"/>
        <v xml:space="preserve"> </v>
      </c>
      <c r="Q25" s="189">
        <f t="shared" si="2"/>
        <v>0</v>
      </c>
      <c r="R25" s="189">
        <f t="shared" si="9"/>
        <v>0</v>
      </c>
      <c r="S25" s="190" t="str">
        <f t="shared" si="21"/>
        <v xml:space="preserve"> </v>
      </c>
      <c r="T25" s="191">
        <f t="shared" si="3"/>
        <v>0</v>
      </c>
      <c r="U25" s="192">
        <f t="shared" si="10"/>
        <v>0</v>
      </c>
      <c r="V25" s="193" t="str">
        <f t="shared" si="22"/>
        <v xml:space="preserve"> </v>
      </c>
      <c r="W25" s="191">
        <f t="shared" si="4"/>
        <v>0</v>
      </c>
      <c r="X25" s="192">
        <f t="shared" si="11"/>
        <v>0</v>
      </c>
      <c r="Y25" s="192">
        <f ca="1">IF(Input!$B$66&lt;=E25,7,I25+L25+O25+R25+U25+X25)</f>
        <v>7</v>
      </c>
      <c r="AA25" s="200">
        <f ca="1">IF(OR($E25&gt;Input!$B$72,$Y25=0),0,IF(OR($Y25=2,$Y25=3),Input!$B$59*((1+(Input!$B$71))^C24),IF(Y25=1,Input!$B$62*((1+(Input!$B$71))^C24))))+IF($E25&gt;Input!$B$72,0,IF($E25&gt;59,Input!$B$67*((1+(Input!$B$71))^C24)))</f>
        <v>0</v>
      </c>
      <c r="AB25" s="201"/>
      <c r="AC25" s="212"/>
      <c r="AD25" s="197"/>
      <c r="AE25" s="208">
        <f ca="1">IF(OR($E25&gt;=Input!$B$72,$E25&gt;=Input!$B$66),0,IF($Y25&gt;=2,Input!$B$60*((1+(Input!$B$69))^$C24),IF($Y25=1,Input!$B$63*((1+(Input!$B$69))^$C24),IF($Y25=0,Input!$B$65*((1+(Input!$B$69))^$C24),0))))</f>
        <v>0</v>
      </c>
      <c r="AF25" s="201"/>
      <c r="AG25" s="202"/>
      <c r="AI25" s="210">
        <f t="shared" ca="1" si="23"/>
        <v>19</v>
      </c>
      <c r="AJ25" s="211">
        <f t="shared" si="32"/>
        <v>20</v>
      </c>
      <c r="AK25" s="189">
        <f t="shared" ca="1" si="24"/>
        <v>19</v>
      </c>
      <c r="AL25" s="190">
        <f t="shared" ca="1" si="25"/>
        <v>19</v>
      </c>
      <c r="AN25" s="132">
        <f ca="1">IF(AND(Input!$B$85&lt;='Income Replacement Calculations'!$AL25,Input!$B$86&gt;='Income Replacement Calculations'!$AL25),1,0)</f>
        <v>0</v>
      </c>
      <c r="AO25" s="132">
        <f ca="1">IF(AN25=0,0,AN25+SUM(AN$6:AN24))</f>
        <v>0</v>
      </c>
      <c r="AP25" s="200">
        <f ca="1">IF(AND(Input!$B$85&lt;='Income Replacement Calculations'!$AL25,Input!$B$86&gt;='Income Replacement Calculations'!$AL25),Input!$B$83*((1+(Input!$B$87))^$C24),0)</f>
        <v>0</v>
      </c>
      <c r="AQ25" s="201"/>
      <c r="AR25" s="202"/>
      <c r="AS25" s="132">
        <f ca="1">IF(AND(Input!$B$92&lt;='Income Replacement Calculations'!$AL25,Input!$B$93&gt;='Income Replacement Calculations'!$AL25),1,0)</f>
        <v>0</v>
      </c>
      <c r="AT25" s="132">
        <f ca="1">IF(AS25=0,0,AS25+SUM(AS$6:AS24))</f>
        <v>0</v>
      </c>
      <c r="AU25" s="200">
        <f ca="1">IF(AND(Input!$B$92&lt;='Income Replacement Calculations'!$AL25,Input!$B$93&gt;='Income Replacement Calculations'!$AL25),Input!$B$90*((1+(Input!$B$94))^$C24),0)</f>
        <v>0</v>
      </c>
      <c r="AV25" s="201"/>
      <c r="AW25" s="202"/>
      <c r="AX25" s="132">
        <f ca="1">IF(AND(Input!$B$99&lt;='Income Replacement Calculations'!$AL25,Input!$B$100&gt;='Income Replacement Calculations'!$AL25),1,0)</f>
        <v>0</v>
      </c>
      <c r="AY25" s="132">
        <f ca="1">IF(AX25=0,0,AX25+SUM(AX$6:AX24))</f>
        <v>0</v>
      </c>
      <c r="AZ25" s="200">
        <f ca="1">IF(AND(Input!$B$99&lt;='Income Replacement Calculations'!$AL25,Input!$B$100&gt;='Income Replacement Calculations'!$AL25),Input!$B$97*((1+(Input!$B$101))^$C24),0)</f>
        <v>0</v>
      </c>
      <c r="BA25" s="201"/>
      <c r="BB25" s="202"/>
      <c r="BC25" s="132">
        <f ca="1">IF(AND(Input!$B$106&lt;='Income Replacement Calculations'!$AL25,Input!$B$107&gt;='Income Replacement Calculations'!$AL25),1,0)</f>
        <v>0</v>
      </c>
      <c r="BD25" s="132">
        <f ca="1">IF(BC25=0,0,BC25+SUM(BC$6:BC24))</f>
        <v>0</v>
      </c>
      <c r="BE25" s="200">
        <f ca="1">IF(AND(Input!$B$106&lt;='Income Replacement Calculations'!$AL25,Input!$B$107&gt;='Income Replacement Calculations'!$AL25),Input!$B$104*((1+(Input!$B$108))^$C24),0)</f>
        <v>0</v>
      </c>
      <c r="BF25" s="201"/>
      <c r="BG25" s="202"/>
      <c r="BH25" s="132">
        <f ca="1">IF(AND(Input!$B$113&lt;='Income Replacement Calculations'!$AL25,Input!$B$114&gt;='Income Replacement Calculations'!$AL25),1,0)</f>
        <v>0</v>
      </c>
      <c r="BI25" s="132">
        <f ca="1">IF(BH25=0,0,BH25+SUM(BH$6:BH24))</f>
        <v>0</v>
      </c>
      <c r="BJ25" s="200">
        <f ca="1">IF(AND(Input!$B$113&lt;='Income Replacement Calculations'!$AL25,Input!$B$114&gt;='Income Replacement Calculations'!$AL25),Input!$B$111*((1+(Input!$B$115))^$C24),0)</f>
        <v>0</v>
      </c>
      <c r="BK25" s="201"/>
      <c r="BL25" s="202"/>
      <c r="BM25" s="132">
        <f ca="1">IF(AND(Input!$B$120&lt;='Income Replacement Calculations'!$AL25,Input!$B$121&gt;='Income Replacement Calculations'!$AL25),1,0)</f>
        <v>0</v>
      </c>
      <c r="BN25" s="132">
        <f ca="1">IF(BM25=0,0,BM25+SUM(BM$6:BM24))</f>
        <v>0</v>
      </c>
      <c r="BO25" s="132"/>
      <c r="BP25" s="210">
        <f t="shared" ca="1" si="26"/>
        <v>19</v>
      </c>
      <c r="BQ25" s="211">
        <f t="shared" si="33"/>
        <v>20</v>
      </c>
      <c r="BR25" s="189">
        <f t="shared" ca="1" si="27"/>
        <v>19</v>
      </c>
      <c r="BS25" s="190">
        <f t="shared" ca="1" si="28"/>
        <v>19</v>
      </c>
      <c r="BT25" s="132"/>
      <c r="BU25" s="200">
        <f ca="1">IF(AND(Input!$B$120&lt;='Income Replacement Calculations'!$AL25,Input!$B$121&gt;='Income Replacement Calculations'!$AL25),Input!$B$118*((1+(Input!$B$122))^$C24),0)</f>
        <v>0</v>
      </c>
      <c r="BV25" s="201"/>
      <c r="BW25" s="202"/>
      <c r="BX25" s="203">
        <f ca="1">IF(AND(Input!$B$127&lt;='Income Replacement Calculations'!$AL25,Input!$B$128&gt;='Income Replacement Calculations'!$AL25),1,0)</f>
        <v>0</v>
      </c>
      <c r="BY25" s="203">
        <f t="shared" ca="1" si="12"/>
        <v>0</v>
      </c>
      <c r="BZ25" s="200">
        <f ca="1">IF(AND(Input!$B$127&lt;='Income Replacement Calculations'!$AL25,Input!$B$128&gt;='Income Replacement Calculations'!$AL25),Input!$B$125*((1+(Input!$B$129))^$C24),0)</f>
        <v>0</v>
      </c>
      <c r="CA25" s="201"/>
      <c r="CB25" s="202"/>
      <c r="CC25" s="203">
        <f ca="1">IF(AND(Input!$B$134&lt;='Income Replacement Calculations'!$AL25,Input!$B$135&gt;='Income Replacement Calculations'!$AL25),1,0)</f>
        <v>0</v>
      </c>
      <c r="CD25" s="203">
        <f t="shared" ca="1" si="13"/>
        <v>0</v>
      </c>
      <c r="CE25" s="200">
        <f ca="1">IF(AND(Input!$B$134&lt;='Income Replacement Calculations'!$AL25,Input!$B$135&gt;='Income Replacement Calculations'!$AL25),Input!$B$132*((1+(Input!$B$136))^$C24),0)</f>
        <v>0</v>
      </c>
      <c r="CF25" s="201"/>
      <c r="CG25" s="202"/>
      <c r="CH25" s="203">
        <f ca="1">IF(AND(Input!$B$141&lt;='Income Replacement Calculations'!$AL25,Input!$B$142&gt;='Income Replacement Calculations'!$AL25),1,0)</f>
        <v>0</v>
      </c>
      <c r="CI25" s="203">
        <f t="shared" ca="1" si="14"/>
        <v>0</v>
      </c>
      <c r="CJ25" s="200">
        <f ca="1">IF(AND(Input!$B$141&lt;='Income Replacement Calculations'!$AL25,Input!$B$142&gt;='Income Replacement Calculations'!$AL25),Input!$B$139*((1+(Input!$B$143))^$C24),0)</f>
        <v>0</v>
      </c>
      <c r="CK25" s="201"/>
      <c r="CL25" s="202"/>
      <c r="CM25" s="203">
        <f ca="1">IF(AND(Input!$B$148&lt;='Income Replacement Calculations'!$AL25,Input!$B$149&gt;='Income Replacement Calculations'!$AL25),1,0)</f>
        <v>0</v>
      </c>
      <c r="CN25" s="203">
        <f t="shared" ca="1" si="15"/>
        <v>0</v>
      </c>
      <c r="CO25" s="200">
        <f ca="1">IF(AND(Input!$B$148&lt;='Income Replacement Calculations'!$AL25,Input!$B$149&gt;='Income Replacement Calculations'!$AL25),Input!$B$146*((1+(Input!$B$150))^$C24),0)</f>
        <v>0</v>
      </c>
      <c r="CP25" s="201"/>
      <c r="CQ25" s="202"/>
      <c r="CS25" s="204">
        <f ca="1">IF($E25&gt;Input!$B$72,0,IF($CX$8&lt;0,IF(ISBLANK(AB25),AA25,AB25)+IF(ISBLANK(AF25),AE25,AF25)+IF(ISBLANK(AQ25),AP25,AQ25)+IF(ISBLANK(AV25),AU25,AV25)+IF(ISBLANK(BA25),AZ25,BA25)+IF(ISBLANK(BF25),BE25,BF25)+IF(ISBLANK(BK25),BJ25,BK25)," "))</f>
        <v>0</v>
      </c>
      <c r="CT25" s="205">
        <f ca="1">IF(CY24=0,CS24+CT24-CW24,IF($E25&gt;Input!$B$72,0,CZ24))</f>
        <v>0</v>
      </c>
      <c r="CV25" s="204">
        <f ca="1">IF($E25&gt;Input!$B$72,0,((IF($Y25=0,Input!$B$64*((1+(Input!$B$70))^$C24),IF(OR($Y25=2,$Y25=3),Input!$B$58*((1+(Input!$B$70))^$C24),IF($Y25=1,Input!$B$61*((1+(Input!$B$70))^$C24),IF($Y25=7,Input!$B$68*((1+(Input!$B$70))^$C24),0)))))))</f>
        <v>0</v>
      </c>
      <c r="CW25" s="205">
        <f ca="1">IF($E25&gt;Input!$B$72,0,CV25+IF(ISBLANK(BV25),BU25,BV25)+IF(ISBLANK(CA25),BZ25,CA25)+IF(ISBLANK(CF25),CE25,CF25)+IF(ISBLANK(CK25),CJ25,CK25)+IF(ISBLANK(CP25),CO25,CP25))</f>
        <v>0</v>
      </c>
      <c r="CY25" s="200">
        <f ca="1">IF(E25&gt;Input!$B$72,0,CW25-CS25-CT25)</f>
        <v>0</v>
      </c>
      <c r="CZ25" s="208">
        <f t="shared" ca="1" si="35"/>
        <v>0</v>
      </c>
      <c r="DA25" s="213">
        <f ca="1">IF($E25&gt;Input!$B$72,0,-PV(Input!$B$73/12,C25*12,0,CY25*12,1))</f>
        <v>0</v>
      </c>
      <c r="DC25" s="210">
        <f t="shared" ca="1" si="29"/>
        <v>19</v>
      </c>
      <c r="DD25" s="211">
        <f t="shared" si="34"/>
        <v>20</v>
      </c>
      <c r="DE25" s="189">
        <f t="shared" ca="1" si="30"/>
        <v>19</v>
      </c>
      <c r="DF25" s="190">
        <f t="shared" ca="1" si="31"/>
        <v>19</v>
      </c>
      <c r="DG25" s="224"/>
      <c r="DH25" s="228"/>
      <c r="DI25" s="224"/>
      <c r="DJ25" s="227">
        <f ca="1">('Income Replacement Calculations'!CV25*12)+'Lump Sum Projectors'!BR25</f>
        <v>0</v>
      </c>
      <c r="DK25" s="227">
        <f ca="1">IF('Future Needs'!$X24&lt;0,0,'Future Needs'!X24)+'Lump Sum Projectors'!$BR25</f>
        <v>0</v>
      </c>
    </row>
    <row r="26" spans="2:115">
      <c r="B26" s="210">
        <f ca="1">IF('Income Replacement Calculations'!$CX$8&lt;0,B25+1)</f>
        <v>20</v>
      </c>
      <c r="C26" s="211">
        <f ca="1">IF('Income Replacement Calculations'!$CX$8&lt;0,C25+1)</f>
        <v>21</v>
      </c>
      <c r="D26" s="189">
        <f ca="1">IF('Income Replacement Calculations'!$CX$8&lt;0,D25+1)</f>
        <v>20</v>
      </c>
      <c r="E26" s="190">
        <f ca="1">IF('Income Replacement Calculations'!$CX$8&lt;0,E25+1)</f>
        <v>20</v>
      </c>
      <c r="G26" s="188" t="str">
        <f t="shared" si="17"/>
        <v xml:space="preserve"> </v>
      </c>
      <c r="H26" s="189">
        <f t="shared" si="5"/>
        <v>0</v>
      </c>
      <c r="I26" s="189">
        <f t="shared" si="6"/>
        <v>0</v>
      </c>
      <c r="J26" s="189" t="str">
        <f t="shared" si="18"/>
        <v xml:space="preserve"> </v>
      </c>
      <c r="K26" s="189">
        <f t="shared" si="0"/>
        <v>0</v>
      </c>
      <c r="L26" s="189">
        <f t="shared" si="7"/>
        <v>0</v>
      </c>
      <c r="M26" s="189" t="str">
        <f t="shared" si="19"/>
        <v xml:space="preserve"> </v>
      </c>
      <c r="N26" s="189">
        <f t="shared" si="1"/>
        <v>0</v>
      </c>
      <c r="O26" s="189">
        <f t="shared" si="8"/>
        <v>0</v>
      </c>
      <c r="P26" s="189" t="str">
        <f t="shared" si="20"/>
        <v xml:space="preserve"> </v>
      </c>
      <c r="Q26" s="189">
        <f t="shared" si="2"/>
        <v>0</v>
      </c>
      <c r="R26" s="189">
        <f t="shared" si="9"/>
        <v>0</v>
      </c>
      <c r="S26" s="190" t="str">
        <f t="shared" si="21"/>
        <v xml:space="preserve"> </v>
      </c>
      <c r="T26" s="191">
        <f t="shared" si="3"/>
        <v>0</v>
      </c>
      <c r="U26" s="192">
        <f t="shared" si="10"/>
        <v>0</v>
      </c>
      <c r="V26" s="193" t="str">
        <f t="shared" si="22"/>
        <v xml:space="preserve"> </v>
      </c>
      <c r="W26" s="191">
        <f t="shared" si="4"/>
        <v>0</v>
      </c>
      <c r="X26" s="192">
        <f t="shared" si="11"/>
        <v>0</v>
      </c>
      <c r="Y26" s="192">
        <f ca="1">IF(Input!$B$66&lt;=E26,7,I26+L26+O26+R26+U26+X26)</f>
        <v>7</v>
      </c>
      <c r="AA26" s="200">
        <f ca="1">IF(OR($E26&gt;Input!$B$72,$Y26=0),0,IF(OR($Y26=2,$Y26=3),Input!$B$59*((1+(Input!$B$71))^C25),IF(Y26=1,Input!$B$62*((1+(Input!$B$71))^C25))))+IF($E26&gt;Input!$B$72,0,IF($E26&gt;59,Input!$B$67*((1+(Input!$B$71))^C25)))</f>
        <v>0</v>
      </c>
      <c r="AB26" s="201"/>
      <c r="AC26" s="212"/>
      <c r="AD26" s="197"/>
      <c r="AE26" s="208">
        <f ca="1">IF(OR($E26&gt;=Input!$B$72,$E26&gt;=Input!$B$66),0,IF($Y26&gt;=2,Input!$B$60*((1+(Input!$B$69))^$C25),IF($Y26=1,Input!$B$63*((1+(Input!$B$69))^$C25),IF($Y26=0,Input!$B$65*((1+(Input!$B$69))^$C25),0))))</f>
        <v>0</v>
      </c>
      <c r="AF26" s="201"/>
      <c r="AG26" s="202"/>
      <c r="AI26" s="210">
        <f t="shared" ca="1" si="23"/>
        <v>20</v>
      </c>
      <c r="AJ26" s="211">
        <f t="shared" si="32"/>
        <v>21</v>
      </c>
      <c r="AK26" s="189">
        <f t="shared" ca="1" si="24"/>
        <v>20</v>
      </c>
      <c r="AL26" s="190">
        <f t="shared" ca="1" si="25"/>
        <v>20</v>
      </c>
      <c r="AN26" s="132">
        <f ca="1">IF(AND(Input!$B$85&lt;='Income Replacement Calculations'!$AL26,Input!$B$86&gt;='Income Replacement Calculations'!$AL26),1,0)</f>
        <v>0</v>
      </c>
      <c r="AO26" s="132">
        <f ca="1">IF(AN26=0,0,AN26+SUM(AN$6:AN25))</f>
        <v>0</v>
      </c>
      <c r="AP26" s="200">
        <f ca="1">IF(AND(Input!$B$85&lt;='Income Replacement Calculations'!$AL26,Input!$B$86&gt;='Income Replacement Calculations'!$AL26),Input!$B$83*((1+(Input!$B$87))^$C25),0)</f>
        <v>0</v>
      </c>
      <c r="AQ26" s="201"/>
      <c r="AR26" s="202"/>
      <c r="AS26" s="132">
        <f ca="1">IF(AND(Input!$B$92&lt;='Income Replacement Calculations'!$AL26,Input!$B$93&gt;='Income Replacement Calculations'!$AL26),1,0)</f>
        <v>0</v>
      </c>
      <c r="AT26" s="132">
        <f ca="1">IF(AS26=0,0,AS26+SUM(AS$6:AS25))</f>
        <v>0</v>
      </c>
      <c r="AU26" s="200">
        <f ca="1">IF(AND(Input!$B$92&lt;='Income Replacement Calculations'!$AL26,Input!$B$93&gt;='Income Replacement Calculations'!$AL26),Input!$B$90*((1+(Input!$B$94))^$C25),0)</f>
        <v>0</v>
      </c>
      <c r="AV26" s="201"/>
      <c r="AW26" s="202"/>
      <c r="AX26" s="132">
        <f ca="1">IF(AND(Input!$B$99&lt;='Income Replacement Calculations'!$AL26,Input!$B$100&gt;='Income Replacement Calculations'!$AL26),1,0)</f>
        <v>0</v>
      </c>
      <c r="AY26" s="132">
        <f ca="1">IF(AX26=0,0,AX26+SUM(AX$6:AX25))</f>
        <v>0</v>
      </c>
      <c r="AZ26" s="200">
        <f ca="1">IF(AND(Input!$B$99&lt;='Income Replacement Calculations'!$AL26,Input!$B$100&gt;='Income Replacement Calculations'!$AL26),Input!$B$97*((1+(Input!$B$101))^$C25),0)</f>
        <v>0</v>
      </c>
      <c r="BA26" s="201"/>
      <c r="BB26" s="202"/>
      <c r="BC26" s="132">
        <f ca="1">IF(AND(Input!$B$106&lt;='Income Replacement Calculations'!$AL26,Input!$B$107&gt;='Income Replacement Calculations'!$AL26),1,0)</f>
        <v>0</v>
      </c>
      <c r="BD26" s="132">
        <f ca="1">IF(BC26=0,0,BC26+SUM(BC$6:BC25))</f>
        <v>0</v>
      </c>
      <c r="BE26" s="200">
        <f ca="1">IF(AND(Input!$B$106&lt;='Income Replacement Calculations'!$AL26,Input!$B$107&gt;='Income Replacement Calculations'!$AL26),Input!$B$104*((1+(Input!$B$108))^$C25),0)</f>
        <v>0</v>
      </c>
      <c r="BF26" s="201"/>
      <c r="BG26" s="202"/>
      <c r="BH26" s="132">
        <f ca="1">IF(AND(Input!$B$113&lt;='Income Replacement Calculations'!$AL26,Input!$B$114&gt;='Income Replacement Calculations'!$AL26),1,0)</f>
        <v>0</v>
      </c>
      <c r="BI26" s="132">
        <f ca="1">IF(BH26=0,0,BH26+SUM(BH$6:BH25))</f>
        <v>0</v>
      </c>
      <c r="BJ26" s="200">
        <f ca="1">IF(AND(Input!$B$113&lt;='Income Replacement Calculations'!$AL26,Input!$B$114&gt;='Income Replacement Calculations'!$AL26),Input!$B$111*((1+(Input!$B$115))^$C25),0)</f>
        <v>0</v>
      </c>
      <c r="BK26" s="201"/>
      <c r="BL26" s="202"/>
      <c r="BM26" s="132">
        <f ca="1">IF(AND(Input!$B$120&lt;='Income Replacement Calculations'!$AL26,Input!$B$121&gt;='Income Replacement Calculations'!$AL26),1,0)</f>
        <v>0</v>
      </c>
      <c r="BN26" s="132">
        <f ca="1">IF(BM26=0,0,BM26+SUM(BM$6:BM25))</f>
        <v>0</v>
      </c>
      <c r="BO26" s="132"/>
      <c r="BP26" s="210">
        <f t="shared" ca="1" si="26"/>
        <v>20</v>
      </c>
      <c r="BQ26" s="211">
        <f t="shared" si="33"/>
        <v>21</v>
      </c>
      <c r="BR26" s="189">
        <f t="shared" ca="1" si="27"/>
        <v>20</v>
      </c>
      <c r="BS26" s="190">
        <f t="shared" ca="1" si="28"/>
        <v>20</v>
      </c>
      <c r="BT26" s="132"/>
      <c r="BU26" s="200">
        <f ca="1">IF(AND(Input!$B$120&lt;='Income Replacement Calculations'!$AL26,Input!$B$121&gt;='Income Replacement Calculations'!$AL26),Input!$B$118*((1+(Input!$B$122))^$C25),0)</f>
        <v>0</v>
      </c>
      <c r="BV26" s="201"/>
      <c r="BW26" s="202"/>
      <c r="BX26" s="203">
        <f ca="1">IF(AND(Input!$B$127&lt;='Income Replacement Calculations'!$AL26,Input!$B$128&gt;='Income Replacement Calculations'!$AL26),1,0)</f>
        <v>0</v>
      </c>
      <c r="BY26" s="203">
        <f t="shared" ca="1" si="12"/>
        <v>0</v>
      </c>
      <c r="BZ26" s="200">
        <f ca="1">IF(AND(Input!$B$127&lt;='Income Replacement Calculations'!$AL26,Input!$B$128&gt;='Income Replacement Calculations'!$AL26),Input!$B$125*((1+(Input!$B$129))^$C25),0)</f>
        <v>0</v>
      </c>
      <c r="CA26" s="201"/>
      <c r="CB26" s="202"/>
      <c r="CC26" s="203">
        <f ca="1">IF(AND(Input!$B$134&lt;='Income Replacement Calculations'!$AL26,Input!$B$135&gt;='Income Replacement Calculations'!$AL26),1,0)</f>
        <v>0</v>
      </c>
      <c r="CD26" s="203">
        <f t="shared" ca="1" si="13"/>
        <v>0</v>
      </c>
      <c r="CE26" s="200">
        <f ca="1">IF(AND(Input!$B$134&lt;='Income Replacement Calculations'!$AL26,Input!$B$135&gt;='Income Replacement Calculations'!$AL26),Input!$B$132*((1+(Input!$B$136))^$C25),0)</f>
        <v>0</v>
      </c>
      <c r="CF26" s="201"/>
      <c r="CG26" s="202"/>
      <c r="CH26" s="203">
        <f ca="1">IF(AND(Input!$B$141&lt;='Income Replacement Calculations'!$AL26,Input!$B$142&gt;='Income Replacement Calculations'!$AL26),1,0)</f>
        <v>0</v>
      </c>
      <c r="CI26" s="203">
        <f t="shared" ca="1" si="14"/>
        <v>0</v>
      </c>
      <c r="CJ26" s="200">
        <f ca="1">IF(AND(Input!$B$141&lt;='Income Replacement Calculations'!$AL26,Input!$B$142&gt;='Income Replacement Calculations'!$AL26),Input!$B$139*((1+(Input!$B$143))^$C25),0)</f>
        <v>0</v>
      </c>
      <c r="CK26" s="201"/>
      <c r="CL26" s="202"/>
      <c r="CM26" s="203">
        <f ca="1">IF(AND(Input!$B$148&lt;='Income Replacement Calculations'!$AL26,Input!$B$149&gt;='Income Replacement Calculations'!$AL26),1,0)</f>
        <v>0</v>
      </c>
      <c r="CN26" s="203">
        <f t="shared" ca="1" si="15"/>
        <v>0</v>
      </c>
      <c r="CO26" s="200">
        <f ca="1">IF(AND(Input!$B$148&lt;='Income Replacement Calculations'!$AL26,Input!$B$149&gt;='Income Replacement Calculations'!$AL26),Input!$B$146*((1+(Input!$B$150))^$C25),0)</f>
        <v>0</v>
      </c>
      <c r="CP26" s="201"/>
      <c r="CQ26" s="202"/>
      <c r="CS26" s="204">
        <f ca="1">IF($E26&gt;Input!$B$72,0,IF($CX$8&lt;0,IF(ISBLANK(AB26),AA26,AB26)+IF(ISBLANK(AF26),AE26,AF26)+IF(ISBLANK(AQ26),AP26,AQ26)+IF(ISBLANK(AV26),AU26,AV26)+IF(ISBLANK(BA26),AZ26,BA26)+IF(ISBLANK(BF26),BE26,BF26)+IF(ISBLANK(BK26),BJ26,BK26)," "))</f>
        <v>0</v>
      </c>
      <c r="CT26" s="205">
        <f ca="1">IF(CY25=0,CS25+CT25-CW25,IF($E26&gt;Input!$B$72,0,CZ25))</f>
        <v>0</v>
      </c>
      <c r="CV26" s="204">
        <f ca="1">IF($E26&gt;Input!$B$72,0,((IF($Y26=0,Input!$B$64*((1+(Input!$B$70))^$C25),IF(OR($Y26=2,$Y26=3),Input!$B$58*((1+(Input!$B$70))^$C25),IF($Y26=1,Input!$B$61*((1+(Input!$B$70))^$C25),IF($Y26=7,Input!$B$68*((1+(Input!$B$70))^$C25),0)))))))</f>
        <v>0</v>
      </c>
      <c r="CW26" s="205">
        <f ca="1">IF($E26&gt;Input!$B$72,0,CV26+IF(ISBLANK(BV26),BU26,BV26)+IF(ISBLANK(CA26),BZ26,CA26)+IF(ISBLANK(CF26),CE26,CF26)+IF(ISBLANK(CK26),CJ26,CK26)+IF(ISBLANK(CP26),CO26,CP26))</f>
        <v>0</v>
      </c>
      <c r="CY26" s="200">
        <f ca="1">IF(E26&gt;Input!$B$72,0,CW26-CS26-CT26)</f>
        <v>0</v>
      </c>
      <c r="CZ26" s="208">
        <f t="shared" ca="1" si="35"/>
        <v>0</v>
      </c>
      <c r="DA26" s="213">
        <f ca="1">IF($E26&gt;Input!$B$72,0,-PV(Input!$B$73/12,C26*12,0,CY26*12,1))</f>
        <v>0</v>
      </c>
      <c r="DC26" s="210">
        <f t="shared" ca="1" si="29"/>
        <v>20</v>
      </c>
      <c r="DD26" s="211">
        <f t="shared" si="34"/>
        <v>21</v>
      </c>
      <c r="DE26" s="189">
        <f t="shared" ca="1" si="30"/>
        <v>20</v>
      </c>
      <c r="DF26" s="190">
        <f t="shared" ca="1" si="31"/>
        <v>20</v>
      </c>
      <c r="DG26" s="224"/>
      <c r="DH26" s="228"/>
      <c r="DI26" s="224"/>
      <c r="DJ26" s="227">
        <f ca="1">('Income Replacement Calculations'!CV26*12)+'Lump Sum Projectors'!BR26</f>
        <v>0</v>
      </c>
      <c r="DK26" s="227">
        <f ca="1">IF('Future Needs'!$X25&lt;0,0,'Future Needs'!X25)+'Lump Sum Projectors'!$BR26</f>
        <v>0</v>
      </c>
    </row>
    <row r="27" spans="2:115">
      <c r="B27" s="210">
        <f ca="1">IF('Income Replacement Calculations'!$CX$8&lt;0,B26+1)</f>
        <v>21</v>
      </c>
      <c r="C27" s="211">
        <f ca="1">IF('Income Replacement Calculations'!$CX$8&lt;0,C26+1)</f>
        <v>22</v>
      </c>
      <c r="D27" s="189">
        <f ca="1">IF('Income Replacement Calculations'!$CX$8&lt;0,D26+1)</f>
        <v>21</v>
      </c>
      <c r="E27" s="190">
        <f ca="1">IF('Income Replacement Calculations'!$CX$8&lt;0,E26+1)</f>
        <v>21</v>
      </c>
      <c r="G27" s="188" t="str">
        <f t="shared" si="17"/>
        <v xml:space="preserve"> </v>
      </c>
      <c r="H27" s="189">
        <f t="shared" si="5"/>
        <v>0</v>
      </c>
      <c r="I27" s="189">
        <f t="shared" si="6"/>
        <v>0</v>
      </c>
      <c r="J27" s="189" t="str">
        <f t="shared" si="18"/>
        <v xml:space="preserve"> </v>
      </c>
      <c r="K27" s="189">
        <f t="shared" si="0"/>
        <v>0</v>
      </c>
      <c r="L27" s="189">
        <f t="shared" si="7"/>
        <v>0</v>
      </c>
      <c r="M27" s="189" t="str">
        <f t="shared" si="19"/>
        <v xml:space="preserve"> </v>
      </c>
      <c r="N27" s="189">
        <f t="shared" si="1"/>
        <v>0</v>
      </c>
      <c r="O27" s="189">
        <f t="shared" si="8"/>
        <v>0</v>
      </c>
      <c r="P27" s="189" t="str">
        <f t="shared" si="20"/>
        <v xml:space="preserve"> </v>
      </c>
      <c r="Q27" s="189">
        <f t="shared" si="2"/>
        <v>0</v>
      </c>
      <c r="R27" s="189">
        <f t="shared" si="9"/>
        <v>0</v>
      </c>
      <c r="S27" s="190" t="str">
        <f t="shared" si="21"/>
        <v xml:space="preserve"> </v>
      </c>
      <c r="T27" s="191">
        <f t="shared" si="3"/>
        <v>0</v>
      </c>
      <c r="U27" s="192">
        <f t="shared" si="10"/>
        <v>0</v>
      </c>
      <c r="V27" s="193" t="str">
        <f t="shared" si="22"/>
        <v xml:space="preserve"> </v>
      </c>
      <c r="W27" s="191">
        <f t="shared" si="4"/>
        <v>0</v>
      </c>
      <c r="X27" s="192">
        <f t="shared" si="11"/>
        <v>0</v>
      </c>
      <c r="Y27" s="192">
        <f ca="1">IF(Input!$B$66&lt;=E27,7,I27+L27+O27+R27+U27+X27)</f>
        <v>7</v>
      </c>
      <c r="AA27" s="200">
        <f ca="1">IF(OR($E27&gt;Input!$B$72,$Y27=0),0,IF(OR($Y27=2,$Y27=3),Input!$B$59*((1+(Input!$B$71))^C26),IF(Y27=1,Input!$B$62*((1+(Input!$B$71))^C26))))+IF($E27&gt;Input!$B$72,0,IF($E27&gt;59,Input!$B$67*((1+(Input!$B$71))^C26)))</f>
        <v>0</v>
      </c>
      <c r="AB27" s="201"/>
      <c r="AC27" s="212"/>
      <c r="AD27" s="197"/>
      <c r="AE27" s="208">
        <f ca="1">IF(OR($E27&gt;=Input!$B$72,$E27&gt;=Input!$B$66),0,IF($Y27&gt;=2,Input!$B$60*((1+(Input!$B$69))^$C26),IF($Y27=1,Input!$B$63*((1+(Input!$B$69))^$C26),IF($Y27=0,Input!$B$65*((1+(Input!$B$69))^$C26),0))))</f>
        <v>0</v>
      </c>
      <c r="AF27" s="201"/>
      <c r="AG27" s="202"/>
      <c r="AI27" s="210">
        <f t="shared" ca="1" si="23"/>
        <v>21</v>
      </c>
      <c r="AJ27" s="211">
        <f t="shared" si="32"/>
        <v>22</v>
      </c>
      <c r="AK27" s="189">
        <f t="shared" ca="1" si="24"/>
        <v>21</v>
      </c>
      <c r="AL27" s="190">
        <f t="shared" ca="1" si="25"/>
        <v>21</v>
      </c>
      <c r="AN27" s="132">
        <f ca="1">IF(AND(Input!$B$85&lt;='Income Replacement Calculations'!$AL27,Input!$B$86&gt;='Income Replacement Calculations'!$AL27),1,0)</f>
        <v>0</v>
      </c>
      <c r="AO27" s="132">
        <f ca="1">IF(AN27=0,0,AN27+SUM(AN$6:AN26))</f>
        <v>0</v>
      </c>
      <c r="AP27" s="200">
        <f ca="1">IF(AND(Input!$B$85&lt;='Income Replacement Calculations'!$AL27,Input!$B$86&gt;='Income Replacement Calculations'!$AL27),Input!$B$83*((1+(Input!$B$87))^$C26),0)</f>
        <v>0</v>
      </c>
      <c r="AQ27" s="201"/>
      <c r="AR27" s="202"/>
      <c r="AS27" s="132">
        <f ca="1">IF(AND(Input!$B$92&lt;='Income Replacement Calculations'!$AL27,Input!$B$93&gt;='Income Replacement Calculations'!$AL27),1,0)</f>
        <v>0</v>
      </c>
      <c r="AT27" s="132">
        <f ca="1">IF(AS27=0,0,AS27+SUM(AS$6:AS26))</f>
        <v>0</v>
      </c>
      <c r="AU27" s="200">
        <f ca="1">IF(AND(Input!$B$92&lt;='Income Replacement Calculations'!$AL27,Input!$B$93&gt;='Income Replacement Calculations'!$AL27),Input!$B$90*((1+(Input!$B$94))^$C26),0)</f>
        <v>0</v>
      </c>
      <c r="AV27" s="201"/>
      <c r="AW27" s="202"/>
      <c r="AX27" s="132">
        <f ca="1">IF(AND(Input!$B$99&lt;='Income Replacement Calculations'!$AL27,Input!$B$100&gt;='Income Replacement Calculations'!$AL27),1,0)</f>
        <v>0</v>
      </c>
      <c r="AY27" s="132">
        <f ca="1">IF(AX27=0,0,AX27+SUM(AX$6:AX26))</f>
        <v>0</v>
      </c>
      <c r="AZ27" s="200">
        <f ca="1">IF(AND(Input!$B$99&lt;='Income Replacement Calculations'!$AL27,Input!$B$100&gt;='Income Replacement Calculations'!$AL27),Input!$B$97*((1+(Input!$B$101))^$C26),0)</f>
        <v>0</v>
      </c>
      <c r="BA27" s="201"/>
      <c r="BB27" s="202"/>
      <c r="BC27" s="132">
        <f ca="1">IF(AND(Input!$B$106&lt;='Income Replacement Calculations'!$AL27,Input!$B$107&gt;='Income Replacement Calculations'!$AL27),1,0)</f>
        <v>0</v>
      </c>
      <c r="BD27" s="132">
        <f ca="1">IF(BC27=0,0,BC27+SUM(BC$6:BC26))</f>
        <v>0</v>
      </c>
      <c r="BE27" s="200">
        <f ca="1">IF(AND(Input!$B$106&lt;='Income Replacement Calculations'!$AL27,Input!$B$107&gt;='Income Replacement Calculations'!$AL27),Input!$B$104*((1+(Input!$B$108))^$C26),0)</f>
        <v>0</v>
      </c>
      <c r="BF27" s="201"/>
      <c r="BG27" s="202"/>
      <c r="BH27" s="132">
        <f ca="1">IF(AND(Input!$B$113&lt;='Income Replacement Calculations'!$AL27,Input!$B$114&gt;='Income Replacement Calculations'!$AL27),1,0)</f>
        <v>0</v>
      </c>
      <c r="BI27" s="132">
        <f ca="1">IF(BH27=0,0,BH27+SUM(BH$6:BH26))</f>
        <v>0</v>
      </c>
      <c r="BJ27" s="200">
        <f ca="1">IF(AND(Input!$B$113&lt;='Income Replacement Calculations'!$AL27,Input!$B$114&gt;='Income Replacement Calculations'!$AL27),Input!$B$111*((1+(Input!$B$115))^$C26),0)</f>
        <v>0</v>
      </c>
      <c r="BK27" s="201"/>
      <c r="BL27" s="202"/>
      <c r="BM27" s="132">
        <f ca="1">IF(AND(Input!$B$120&lt;='Income Replacement Calculations'!$AL27,Input!$B$121&gt;='Income Replacement Calculations'!$AL27),1,0)</f>
        <v>0</v>
      </c>
      <c r="BN27" s="132">
        <f ca="1">IF(BM27=0,0,BM27+SUM(BM$6:BM26))</f>
        <v>0</v>
      </c>
      <c r="BO27" s="132"/>
      <c r="BP27" s="210">
        <f t="shared" ca="1" si="26"/>
        <v>21</v>
      </c>
      <c r="BQ27" s="211">
        <f t="shared" si="33"/>
        <v>22</v>
      </c>
      <c r="BR27" s="189">
        <f t="shared" ca="1" si="27"/>
        <v>21</v>
      </c>
      <c r="BS27" s="190">
        <f t="shared" ca="1" si="28"/>
        <v>21</v>
      </c>
      <c r="BT27" s="132"/>
      <c r="BU27" s="200">
        <f ca="1">IF(AND(Input!$B$120&lt;='Income Replacement Calculations'!$AL27,Input!$B$121&gt;='Income Replacement Calculations'!$AL27),Input!$B$118*((1+(Input!$B$122))^$C26),0)</f>
        <v>0</v>
      </c>
      <c r="BV27" s="201"/>
      <c r="BW27" s="202"/>
      <c r="BX27" s="203">
        <f ca="1">IF(AND(Input!$B$127&lt;='Income Replacement Calculations'!$AL27,Input!$B$128&gt;='Income Replacement Calculations'!$AL27),1,0)</f>
        <v>0</v>
      </c>
      <c r="BY27" s="203">
        <f t="shared" ca="1" si="12"/>
        <v>0</v>
      </c>
      <c r="BZ27" s="200">
        <f ca="1">IF(AND(Input!$B$127&lt;='Income Replacement Calculations'!$AL27,Input!$B$128&gt;='Income Replacement Calculations'!$AL27),Input!$B$125*((1+(Input!$B$129))^$C26),0)</f>
        <v>0</v>
      </c>
      <c r="CA27" s="201"/>
      <c r="CB27" s="202"/>
      <c r="CC27" s="203">
        <f ca="1">IF(AND(Input!$B$134&lt;='Income Replacement Calculations'!$AL27,Input!$B$135&gt;='Income Replacement Calculations'!$AL27),1,0)</f>
        <v>0</v>
      </c>
      <c r="CD27" s="203">
        <f t="shared" ca="1" si="13"/>
        <v>0</v>
      </c>
      <c r="CE27" s="200">
        <f ca="1">IF(AND(Input!$B$134&lt;='Income Replacement Calculations'!$AL27,Input!$B$135&gt;='Income Replacement Calculations'!$AL27),Input!$B$132*((1+(Input!$B$136))^$C26),0)</f>
        <v>0</v>
      </c>
      <c r="CF27" s="201"/>
      <c r="CG27" s="202"/>
      <c r="CH27" s="203">
        <f ca="1">IF(AND(Input!$B$141&lt;='Income Replacement Calculations'!$AL27,Input!$B$142&gt;='Income Replacement Calculations'!$AL27),1,0)</f>
        <v>0</v>
      </c>
      <c r="CI27" s="203">
        <f t="shared" ca="1" si="14"/>
        <v>0</v>
      </c>
      <c r="CJ27" s="200">
        <f ca="1">IF(AND(Input!$B$141&lt;='Income Replacement Calculations'!$AL27,Input!$B$142&gt;='Income Replacement Calculations'!$AL27),Input!$B$139*((1+(Input!$B$143))^$C26),0)</f>
        <v>0</v>
      </c>
      <c r="CK27" s="201"/>
      <c r="CL27" s="202"/>
      <c r="CM27" s="203">
        <f ca="1">IF(AND(Input!$B$148&lt;='Income Replacement Calculations'!$AL27,Input!$B$149&gt;='Income Replacement Calculations'!$AL27),1,0)</f>
        <v>0</v>
      </c>
      <c r="CN27" s="203">
        <f t="shared" ca="1" si="15"/>
        <v>0</v>
      </c>
      <c r="CO27" s="200">
        <f ca="1">IF(AND(Input!$B$148&lt;='Income Replacement Calculations'!$AL27,Input!$B$149&gt;='Income Replacement Calculations'!$AL27),Input!$B$146*((1+(Input!$B$150))^$C26),0)</f>
        <v>0</v>
      </c>
      <c r="CP27" s="201"/>
      <c r="CQ27" s="202"/>
      <c r="CS27" s="204">
        <f ca="1">IF($E27&gt;Input!$B$72,0,IF($CX$8&lt;0,IF(ISBLANK(AB27),AA27,AB27)+IF(ISBLANK(AF27),AE27,AF27)+IF(ISBLANK(AQ27),AP27,AQ27)+IF(ISBLANK(AV27),AU27,AV27)+IF(ISBLANK(BA27),AZ27,BA27)+IF(ISBLANK(BF27),BE27,BF27)+IF(ISBLANK(BK27),BJ27,BK27)," "))</f>
        <v>0</v>
      </c>
      <c r="CT27" s="205">
        <f ca="1">IF(CY26=0,CS26+CT26-CW26,IF($E27&gt;Input!$B$72,0,CZ26))</f>
        <v>0</v>
      </c>
      <c r="CV27" s="204">
        <f ca="1">IF($E27&gt;Input!$B$72,0,((IF($Y27=0,Input!$B$64*((1+(Input!$B$70))^$C26),IF(OR($Y27=2,$Y27=3),Input!$B$58*((1+(Input!$B$70))^$C26),IF($Y27=1,Input!$B$61*((1+(Input!$B$70))^$C26),IF($Y27=7,Input!$B$68*((1+(Input!$B$70))^$C26),0)))))))</f>
        <v>0</v>
      </c>
      <c r="CW27" s="205">
        <f ca="1">IF($E27&gt;Input!$B$72,0,CV27+IF(ISBLANK(BV27),BU27,BV27)+IF(ISBLANK(CA27),BZ27,CA27)+IF(ISBLANK(CF27),CE27,CF27)+IF(ISBLANK(CK27),CJ27,CK27)+IF(ISBLANK(CP27),CO27,CP27))</f>
        <v>0</v>
      </c>
      <c r="CY27" s="200">
        <f ca="1">IF(E27&gt;Input!$B$72,0,CW27-CS27-CT27)</f>
        <v>0</v>
      </c>
      <c r="CZ27" s="208">
        <f t="shared" ca="1" si="35"/>
        <v>0</v>
      </c>
      <c r="DA27" s="213">
        <f ca="1">IF($E27&gt;Input!$B$72,0,-PV(Input!$B$73/12,C27*12,0,CY27*12,1))</f>
        <v>0</v>
      </c>
      <c r="DC27" s="210">
        <f t="shared" ca="1" si="29"/>
        <v>21</v>
      </c>
      <c r="DD27" s="211">
        <f t="shared" si="34"/>
        <v>22</v>
      </c>
      <c r="DE27" s="189">
        <f t="shared" ca="1" si="30"/>
        <v>21</v>
      </c>
      <c r="DF27" s="190">
        <f t="shared" ca="1" si="31"/>
        <v>21</v>
      </c>
      <c r="DG27" s="224"/>
      <c r="DH27" s="228"/>
      <c r="DI27" s="224"/>
      <c r="DJ27" s="227">
        <f ca="1">('Income Replacement Calculations'!CV27*12)+'Lump Sum Projectors'!BR27</f>
        <v>0</v>
      </c>
      <c r="DK27" s="227">
        <f ca="1">IF('Future Needs'!$X26&lt;0,0,'Future Needs'!X26)+'Lump Sum Projectors'!$BR27</f>
        <v>0</v>
      </c>
    </row>
    <row r="28" spans="2:115">
      <c r="B28" s="210">
        <f ca="1">IF('Income Replacement Calculations'!$CX$8&lt;0,B27+1)</f>
        <v>22</v>
      </c>
      <c r="C28" s="211">
        <f ca="1">IF('Income Replacement Calculations'!$CX$8&lt;0,C27+1)</f>
        <v>23</v>
      </c>
      <c r="D28" s="189">
        <f ca="1">IF('Income Replacement Calculations'!$CX$8&lt;0,D27+1)</f>
        <v>22</v>
      </c>
      <c r="E28" s="190">
        <f ca="1">IF('Income Replacement Calculations'!$CX$8&lt;0,E27+1)</f>
        <v>22</v>
      </c>
      <c r="G28" s="188" t="str">
        <f t="shared" si="17"/>
        <v xml:space="preserve"> </v>
      </c>
      <c r="H28" s="189">
        <f t="shared" si="5"/>
        <v>0</v>
      </c>
      <c r="I28" s="189">
        <f t="shared" si="6"/>
        <v>0</v>
      </c>
      <c r="J28" s="189" t="str">
        <f t="shared" si="18"/>
        <v xml:space="preserve"> </v>
      </c>
      <c r="K28" s="189">
        <f t="shared" si="0"/>
        <v>0</v>
      </c>
      <c r="L28" s="189">
        <f t="shared" si="7"/>
        <v>0</v>
      </c>
      <c r="M28" s="189" t="str">
        <f t="shared" si="19"/>
        <v xml:space="preserve"> </v>
      </c>
      <c r="N28" s="189">
        <f t="shared" si="1"/>
        <v>0</v>
      </c>
      <c r="O28" s="189">
        <f t="shared" si="8"/>
        <v>0</v>
      </c>
      <c r="P28" s="189" t="str">
        <f t="shared" si="20"/>
        <v xml:space="preserve"> </v>
      </c>
      <c r="Q28" s="189">
        <f t="shared" si="2"/>
        <v>0</v>
      </c>
      <c r="R28" s="189">
        <f t="shared" si="9"/>
        <v>0</v>
      </c>
      <c r="S28" s="190" t="str">
        <f t="shared" si="21"/>
        <v xml:space="preserve"> </v>
      </c>
      <c r="T28" s="191">
        <f t="shared" si="3"/>
        <v>0</v>
      </c>
      <c r="U28" s="192">
        <f t="shared" si="10"/>
        <v>0</v>
      </c>
      <c r="V28" s="193" t="str">
        <f t="shared" si="22"/>
        <v xml:space="preserve"> </v>
      </c>
      <c r="W28" s="191">
        <f t="shared" si="4"/>
        <v>0</v>
      </c>
      <c r="X28" s="192">
        <f t="shared" si="11"/>
        <v>0</v>
      </c>
      <c r="Y28" s="192">
        <f ca="1">IF(Input!$B$66&lt;=E28,7,I28+L28+O28+R28+U28+X28)</f>
        <v>7</v>
      </c>
      <c r="AA28" s="200">
        <f ca="1">IF(OR($E28&gt;Input!$B$72,$Y28=0),0,IF(OR($Y28=2,$Y28=3),Input!$B$59*((1+(Input!$B$71))^C27),IF(Y28=1,Input!$B$62*((1+(Input!$B$71))^C27))))+IF($E28&gt;Input!$B$72,0,IF($E28&gt;59,Input!$B$67*((1+(Input!$B$71))^C27)))</f>
        <v>0</v>
      </c>
      <c r="AB28" s="201"/>
      <c r="AC28" s="212"/>
      <c r="AD28" s="197"/>
      <c r="AE28" s="208">
        <f ca="1">IF(OR($E28&gt;=Input!$B$72,$E28&gt;=Input!$B$66),0,IF($Y28&gt;=2,Input!$B$60*((1+(Input!$B$69))^$C27),IF($Y28=1,Input!$B$63*((1+(Input!$B$69))^$C27),IF($Y28=0,Input!$B$65*((1+(Input!$B$69))^$C27),0))))</f>
        <v>0</v>
      </c>
      <c r="AF28" s="201"/>
      <c r="AG28" s="202"/>
      <c r="AI28" s="210">
        <f t="shared" ca="1" si="23"/>
        <v>22</v>
      </c>
      <c r="AJ28" s="211">
        <f t="shared" si="32"/>
        <v>23</v>
      </c>
      <c r="AK28" s="189">
        <f t="shared" ca="1" si="24"/>
        <v>22</v>
      </c>
      <c r="AL28" s="190">
        <f t="shared" ca="1" si="25"/>
        <v>22</v>
      </c>
      <c r="AN28" s="132">
        <f ca="1">IF(AND(Input!$B$85&lt;='Income Replacement Calculations'!$AL28,Input!$B$86&gt;='Income Replacement Calculations'!$AL28),1,0)</f>
        <v>0</v>
      </c>
      <c r="AO28" s="132">
        <f ca="1">IF(AN28=0,0,AN28+SUM(AN$6:AN27))</f>
        <v>0</v>
      </c>
      <c r="AP28" s="200">
        <f ca="1">IF(AND(Input!$B$85&lt;='Income Replacement Calculations'!$AL28,Input!$B$86&gt;='Income Replacement Calculations'!$AL28),Input!$B$83*((1+(Input!$B$87))^$C27),0)</f>
        <v>0</v>
      </c>
      <c r="AQ28" s="201"/>
      <c r="AR28" s="202"/>
      <c r="AS28" s="132">
        <f ca="1">IF(AND(Input!$B$92&lt;='Income Replacement Calculations'!$AL28,Input!$B$93&gt;='Income Replacement Calculations'!$AL28),1,0)</f>
        <v>0</v>
      </c>
      <c r="AT28" s="132">
        <f ca="1">IF(AS28=0,0,AS28+SUM(AS$6:AS27))</f>
        <v>0</v>
      </c>
      <c r="AU28" s="200">
        <f ca="1">IF(AND(Input!$B$92&lt;='Income Replacement Calculations'!$AL28,Input!$B$93&gt;='Income Replacement Calculations'!$AL28),Input!$B$90*((1+(Input!$B$94))^$C27),0)</f>
        <v>0</v>
      </c>
      <c r="AV28" s="201"/>
      <c r="AW28" s="202"/>
      <c r="AX28" s="132">
        <f ca="1">IF(AND(Input!$B$99&lt;='Income Replacement Calculations'!$AL28,Input!$B$100&gt;='Income Replacement Calculations'!$AL28),1,0)</f>
        <v>0</v>
      </c>
      <c r="AY28" s="132">
        <f ca="1">IF(AX28=0,0,AX28+SUM(AX$6:AX27))</f>
        <v>0</v>
      </c>
      <c r="AZ28" s="200">
        <f ca="1">IF(AND(Input!$B$99&lt;='Income Replacement Calculations'!$AL28,Input!$B$100&gt;='Income Replacement Calculations'!$AL28),Input!$B$97*((1+(Input!$B$101))^$C27),0)</f>
        <v>0</v>
      </c>
      <c r="BA28" s="201"/>
      <c r="BB28" s="202"/>
      <c r="BC28" s="132">
        <f ca="1">IF(AND(Input!$B$106&lt;='Income Replacement Calculations'!$AL28,Input!$B$107&gt;='Income Replacement Calculations'!$AL28),1,0)</f>
        <v>0</v>
      </c>
      <c r="BD28" s="132">
        <f ca="1">IF(BC28=0,0,BC28+SUM(BC$6:BC27))</f>
        <v>0</v>
      </c>
      <c r="BE28" s="200">
        <f ca="1">IF(AND(Input!$B$106&lt;='Income Replacement Calculations'!$AL28,Input!$B$107&gt;='Income Replacement Calculations'!$AL28),Input!$B$104*((1+(Input!$B$108))^$C27),0)</f>
        <v>0</v>
      </c>
      <c r="BF28" s="201"/>
      <c r="BG28" s="202"/>
      <c r="BH28" s="132">
        <f ca="1">IF(AND(Input!$B$113&lt;='Income Replacement Calculations'!$AL28,Input!$B$114&gt;='Income Replacement Calculations'!$AL28),1,0)</f>
        <v>0</v>
      </c>
      <c r="BI28" s="132">
        <f ca="1">IF(BH28=0,0,BH28+SUM(BH$6:BH27))</f>
        <v>0</v>
      </c>
      <c r="BJ28" s="200">
        <f ca="1">IF(AND(Input!$B$113&lt;='Income Replacement Calculations'!$AL28,Input!$B$114&gt;='Income Replacement Calculations'!$AL28),Input!$B$111*((1+(Input!$B$115))^$C27),0)</f>
        <v>0</v>
      </c>
      <c r="BK28" s="201"/>
      <c r="BL28" s="202"/>
      <c r="BM28" s="132">
        <f ca="1">IF(AND(Input!$B$120&lt;='Income Replacement Calculations'!$AL28,Input!$B$121&gt;='Income Replacement Calculations'!$AL28),1,0)</f>
        <v>0</v>
      </c>
      <c r="BN28" s="132">
        <f ca="1">IF(BM28=0,0,BM28+SUM(BM$6:BM27))</f>
        <v>0</v>
      </c>
      <c r="BO28" s="132"/>
      <c r="BP28" s="210">
        <f t="shared" ca="1" si="26"/>
        <v>22</v>
      </c>
      <c r="BQ28" s="211">
        <f t="shared" si="33"/>
        <v>23</v>
      </c>
      <c r="BR28" s="189">
        <f t="shared" ca="1" si="27"/>
        <v>22</v>
      </c>
      <c r="BS28" s="190">
        <f t="shared" ca="1" si="28"/>
        <v>22</v>
      </c>
      <c r="BT28" s="132"/>
      <c r="BU28" s="200">
        <f ca="1">IF(AND(Input!$B$120&lt;='Income Replacement Calculations'!$AL28,Input!$B$121&gt;='Income Replacement Calculations'!$AL28),Input!$B$118*((1+(Input!$B$122))^$C27),0)</f>
        <v>0</v>
      </c>
      <c r="BV28" s="201"/>
      <c r="BW28" s="202"/>
      <c r="BX28" s="203">
        <f ca="1">IF(AND(Input!$B$127&lt;='Income Replacement Calculations'!$AL28,Input!$B$128&gt;='Income Replacement Calculations'!$AL28),1,0)</f>
        <v>0</v>
      </c>
      <c r="BY28" s="203">
        <f t="shared" ca="1" si="12"/>
        <v>0</v>
      </c>
      <c r="BZ28" s="200">
        <f ca="1">IF(AND(Input!$B$127&lt;='Income Replacement Calculations'!$AL28,Input!$B$128&gt;='Income Replacement Calculations'!$AL28),Input!$B$125*((1+(Input!$B$129))^$C27),0)</f>
        <v>0</v>
      </c>
      <c r="CA28" s="201"/>
      <c r="CB28" s="202"/>
      <c r="CC28" s="203">
        <f ca="1">IF(AND(Input!$B$134&lt;='Income Replacement Calculations'!$AL28,Input!$B$135&gt;='Income Replacement Calculations'!$AL28),1,0)</f>
        <v>0</v>
      </c>
      <c r="CD28" s="203">
        <f t="shared" ca="1" si="13"/>
        <v>0</v>
      </c>
      <c r="CE28" s="200">
        <f ca="1">IF(AND(Input!$B$134&lt;='Income Replacement Calculations'!$AL28,Input!$B$135&gt;='Income Replacement Calculations'!$AL28),Input!$B$132*((1+(Input!$B$136))^$C27),0)</f>
        <v>0</v>
      </c>
      <c r="CF28" s="201"/>
      <c r="CG28" s="202"/>
      <c r="CH28" s="203">
        <f ca="1">IF(AND(Input!$B$141&lt;='Income Replacement Calculations'!$AL28,Input!$B$142&gt;='Income Replacement Calculations'!$AL28),1,0)</f>
        <v>0</v>
      </c>
      <c r="CI28" s="203">
        <f t="shared" ca="1" si="14"/>
        <v>0</v>
      </c>
      <c r="CJ28" s="200">
        <f ca="1">IF(AND(Input!$B$141&lt;='Income Replacement Calculations'!$AL28,Input!$B$142&gt;='Income Replacement Calculations'!$AL28),Input!$B$139*((1+(Input!$B$143))^$C27),0)</f>
        <v>0</v>
      </c>
      <c r="CK28" s="201"/>
      <c r="CL28" s="202"/>
      <c r="CM28" s="203">
        <f ca="1">IF(AND(Input!$B$148&lt;='Income Replacement Calculations'!$AL28,Input!$B$149&gt;='Income Replacement Calculations'!$AL28),1,0)</f>
        <v>0</v>
      </c>
      <c r="CN28" s="203">
        <f t="shared" ca="1" si="15"/>
        <v>0</v>
      </c>
      <c r="CO28" s="200">
        <f ca="1">IF(AND(Input!$B$148&lt;='Income Replacement Calculations'!$AL28,Input!$B$149&gt;='Income Replacement Calculations'!$AL28),Input!$B$146*((1+(Input!$B$150))^$C27),0)</f>
        <v>0</v>
      </c>
      <c r="CP28" s="201"/>
      <c r="CQ28" s="202"/>
      <c r="CS28" s="204">
        <f ca="1">IF($E28&gt;Input!$B$72,0,IF($CX$8&lt;0,IF(ISBLANK(AB28),AA28,AB28)+IF(ISBLANK(AF28),AE28,AF28)+IF(ISBLANK(AQ28),AP28,AQ28)+IF(ISBLANK(AV28),AU28,AV28)+IF(ISBLANK(BA28),AZ28,BA28)+IF(ISBLANK(BF28),BE28,BF28)+IF(ISBLANK(BK28),BJ28,BK28)," "))</f>
        <v>0</v>
      </c>
      <c r="CT28" s="205">
        <f ca="1">IF(CY27=0,CS27+CT27-CW27,IF($E28&gt;Input!$B$72,0,CZ27))</f>
        <v>0</v>
      </c>
      <c r="CV28" s="204">
        <f ca="1">IF($E28&gt;Input!$B$72,0,((IF($Y28=0,Input!$B$64*((1+(Input!$B$70))^$C27),IF(OR($Y28=2,$Y28=3),Input!$B$58*((1+(Input!$B$70))^$C27),IF($Y28=1,Input!$B$61*((1+(Input!$B$70))^$C27),IF($Y28=7,Input!$B$68*((1+(Input!$B$70))^$C27),0)))))))</f>
        <v>0</v>
      </c>
      <c r="CW28" s="205">
        <f ca="1">IF($E28&gt;Input!$B$72,0,CV28+IF(ISBLANK(BV28),BU28,BV28)+IF(ISBLANK(CA28),BZ28,CA28)+IF(ISBLANK(CF28),CE28,CF28)+IF(ISBLANK(CK28),CJ28,CK28)+IF(ISBLANK(CP28),CO28,CP28))</f>
        <v>0</v>
      </c>
      <c r="CY28" s="200">
        <f ca="1">IF(E28&gt;Input!$B$72,0,CW28-CS28-CT28)</f>
        <v>0</v>
      </c>
      <c r="CZ28" s="208">
        <f t="shared" ca="1" si="35"/>
        <v>0</v>
      </c>
      <c r="DA28" s="213">
        <f ca="1">IF($E28&gt;Input!$B$72,0,-PV(Input!$B$73/12,C28*12,0,CY28*12,1))</f>
        <v>0</v>
      </c>
      <c r="DC28" s="210">
        <f t="shared" ca="1" si="29"/>
        <v>22</v>
      </c>
      <c r="DD28" s="211">
        <f t="shared" si="34"/>
        <v>23</v>
      </c>
      <c r="DE28" s="189">
        <f t="shared" ca="1" si="30"/>
        <v>22</v>
      </c>
      <c r="DF28" s="190">
        <f t="shared" ca="1" si="31"/>
        <v>22</v>
      </c>
      <c r="DG28" s="224"/>
      <c r="DH28" s="228"/>
      <c r="DI28" s="224"/>
      <c r="DJ28" s="227">
        <f ca="1">('Income Replacement Calculations'!CV28*12)+'Lump Sum Projectors'!BR28</f>
        <v>0</v>
      </c>
      <c r="DK28" s="227">
        <f ca="1">IF('Future Needs'!$X27&lt;0,0,'Future Needs'!X27)+'Lump Sum Projectors'!$BR28</f>
        <v>0</v>
      </c>
    </row>
    <row r="29" spans="2:115">
      <c r="B29" s="210">
        <f ca="1">IF('Income Replacement Calculations'!$CX$8&lt;0,B28+1)</f>
        <v>23</v>
      </c>
      <c r="C29" s="211">
        <f ca="1">IF('Income Replacement Calculations'!$CX$8&lt;0,C28+1)</f>
        <v>24</v>
      </c>
      <c r="D29" s="189">
        <f ca="1">IF('Income Replacement Calculations'!$CX$8&lt;0,D28+1)</f>
        <v>23</v>
      </c>
      <c r="E29" s="190">
        <f ca="1">IF('Income Replacement Calculations'!$CX$8&lt;0,E28+1)</f>
        <v>23</v>
      </c>
      <c r="G29" s="188" t="str">
        <f t="shared" si="17"/>
        <v xml:space="preserve"> </v>
      </c>
      <c r="H29" s="189">
        <f t="shared" si="5"/>
        <v>0</v>
      </c>
      <c r="I29" s="189">
        <f t="shared" si="6"/>
        <v>0</v>
      </c>
      <c r="J29" s="189" t="str">
        <f t="shared" si="18"/>
        <v xml:space="preserve"> </v>
      </c>
      <c r="K29" s="189">
        <f t="shared" si="0"/>
        <v>0</v>
      </c>
      <c r="L29" s="189">
        <f t="shared" si="7"/>
        <v>0</v>
      </c>
      <c r="M29" s="189" t="str">
        <f t="shared" si="19"/>
        <v xml:space="preserve"> </v>
      </c>
      <c r="N29" s="189">
        <f t="shared" si="1"/>
        <v>0</v>
      </c>
      <c r="O29" s="189">
        <f t="shared" si="8"/>
        <v>0</v>
      </c>
      <c r="P29" s="189" t="str">
        <f t="shared" si="20"/>
        <v xml:space="preserve"> </v>
      </c>
      <c r="Q29" s="189">
        <f t="shared" si="2"/>
        <v>0</v>
      </c>
      <c r="R29" s="189">
        <f t="shared" si="9"/>
        <v>0</v>
      </c>
      <c r="S29" s="190" t="str">
        <f t="shared" si="21"/>
        <v xml:space="preserve"> </v>
      </c>
      <c r="T29" s="191">
        <f t="shared" si="3"/>
        <v>0</v>
      </c>
      <c r="U29" s="192">
        <f t="shared" si="10"/>
        <v>0</v>
      </c>
      <c r="V29" s="193" t="str">
        <f t="shared" si="22"/>
        <v xml:space="preserve"> </v>
      </c>
      <c r="W29" s="191">
        <f t="shared" si="4"/>
        <v>0</v>
      </c>
      <c r="X29" s="192">
        <f t="shared" si="11"/>
        <v>0</v>
      </c>
      <c r="Y29" s="192">
        <f ca="1">IF(Input!$B$66&lt;=E29,7,I29+L29+O29+R29+U29+X29)</f>
        <v>7</v>
      </c>
      <c r="AA29" s="200">
        <f ca="1">IF(OR($E29&gt;Input!$B$72,$Y29=0),0,IF(OR($Y29=2,$Y29=3),Input!$B$59*((1+(Input!$B$71))^C28),IF(Y29=1,Input!$B$62*((1+(Input!$B$71))^C28))))+IF($E29&gt;Input!$B$72,0,IF($E29&gt;59,Input!$B$67*((1+(Input!$B$71))^C28)))</f>
        <v>0</v>
      </c>
      <c r="AB29" s="201"/>
      <c r="AC29" s="212"/>
      <c r="AD29" s="197"/>
      <c r="AE29" s="208">
        <f ca="1">IF(OR($E29&gt;=Input!$B$72,$E29&gt;=Input!$B$66),0,IF($Y29&gt;=2,Input!$B$60*((1+(Input!$B$69))^$C28),IF($Y29=1,Input!$B$63*((1+(Input!$B$69))^$C28),IF($Y29=0,Input!$B$65*((1+(Input!$B$69))^$C28),0))))</f>
        <v>0</v>
      </c>
      <c r="AF29" s="201"/>
      <c r="AG29" s="202"/>
      <c r="AI29" s="210">
        <f t="shared" ca="1" si="23"/>
        <v>23</v>
      </c>
      <c r="AJ29" s="211">
        <f t="shared" si="32"/>
        <v>24</v>
      </c>
      <c r="AK29" s="189">
        <f t="shared" ca="1" si="24"/>
        <v>23</v>
      </c>
      <c r="AL29" s="190">
        <f t="shared" ca="1" si="25"/>
        <v>23</v>
      </c>
      <c r="AN29" s="132">
        <f ca="1">IF(AND(Input!$B$85&lt;='Income Replacement Calculations'!$AL29,Input!$B$86&gt;='Income Replacement Calculations'!$AL29),1,0)</f>
        <v>0</v>
      </c>
      <c r="AO29" s="132">
        <f ca="1">IF(AN29=0,0,AN29+SUM(AN$6:AN28))</f>
        <v>0</v>
      </c>
      <c r="AP29" s="200">
        <f ca="1">IF(AND(Input!$B$85&lt;='Income Replacement Calculations'!$AL29,Input!$B$86&gt;='Income Replacement Calculations'!$AL29),Input!$B$83*((1+(Input!$B$87))^$C28),0)</f>
        <v>0</v>
      </c>
      <c r="AQ29" s="201"/>
      <c r="AR29" s="202"/>
      <c r="AS29" s="132">
        <f ca="1">IF(AND(Input!$B$92&lt;='Income Replacement Calculations'!$AL29,Input!$B$93&gt;='Income Replacement Calculations'!$AL29),1,0)</f>
        <v>0</v>
      </c>
      <c r="AT29" s="132">
        <f ca="1">IF(AS29=0,0,AS29+SUM(AS$6:AS28))</f>
        <v>0</v>
      </c>
      <c r="AU29" s="200">
        <f ca="1">IF(AND(Input!$B$92&lt;='Income Replacement Calculations'!$AL29,Input!$B$93&gt;='Income Replacement Calculations'!$AL29),Input!$B$90*((1+(Input!$B$94))^$C28),0)</f>
        <v>0</v>
      </c>
      <c r="AV29" s="201"/>
      <c r="AW29" s="202"/>
      <c r="AX29" s="132">
        <f ca="1">IF(AND(Input!$B$99&lt;='Income Replacement Calculations'!$AL29,Input!$B$100&gt;='Income Replacement Calculations'!$AL29),1,0)</f>
        <v>0</v>
      </c>
      <c r="AY29" s="132">
        <f ca="1">IF(AX29=0,0,AX29+SUM(AX$6:AX28))</f>
        <v>0</v>
      </c>
      <c r="AZ29" s="200">
        <f ca="1">IF(AND(Input!$B$99&lt;='Income Replacement Calculations'!$AL29,Input!$B$100&gt;='Income Replacement Calculations'!$AL29),Input!$B$97*((1+(Input!$B$101))^$C28),0)</f>
        <v>0</v>
      </c>
      <c r="BA29" s="201"/>
      <c r="BB29" s="202"/>
      <c r="BC29" s="132">
        <f ca="1">IF(AND(Input!$B$106&lt;='Income Replacement Calculations'!$AL29,Input!$B$107&gt;='Income Replacement Calculations'!$AL29),1,0)</f>
        <v>0</v>
      </c>
      <c r="BD29" s="132">
        <f ca="1">IF(BC29=0,0,BC29+SUM(BC$6:BC28))</f>
        <v>0</v>
      </c>
      <c r="BE29" s="200">
        <f ca="1">IF(AND(Input!$B$106&lt;='Income Replacement Calculations'!$AL29,Input!$B$107&gt;='Income Replacement Calculations'!$AL29),Input!$B$104*((1+(Input!$B$108))^$C28),0)</f>
        <v>0</v>
      </c>
      <c r="BF29" s="201"/>
      <c r="BG29" s="202"/>
      <c r="BH29" s="132">
        <f ca="1">IF(AND(Input!$B$113&lt;='Income Replacement Calculations'!$AL29,Input!$B$114&gt;='Income Replacement Calculations'!$AL29),1,0)</f>
        <v>0</v>
      </c>
      <c r="BI29" s="132">
        <f ca="1">IF(BH29=0,0,BH29+SUM(BH$6:BH28))</f>
        <v>0</v>
      </c>
      <c r="BJ29" s="200">
        <f ca="1">IF(AND(Input!$B$113&lt;='Income Replacement Calculations'!$AL29,Input!$B$114&gt;='Income Replacement Calculations'!$AL29),Input!$B$111*((1+(Input!$B$115))^$C28),0)</f>
        <v>0</v>
      </c>
      <c r="BK29" s="201"/>
      <c r="BL29" s="202"/>
      <c r="BM29" s="132">
        <f ca="1">IF(AND(Input!$B$120&lt;='Income Replacement Calculations'!$AL29,Input!$B$121&gt;='Income Replacement Calculations'!$AL29),1,0)</f>
        <v>0</v>
      </c>
      <c r="BN29" s="132">
        <f ca="1">IF(BM29=0,0,BM29+SUM(BM$6:BM28))</f>
        <v>0</v>
      </c>
      <c r="BO29" s="132"/>
      <c r="BP29" s="210">
        <f t="shared" ca="1" si="26"/>
        <v>23</v>
      </c>
      <c r="BQ29" s="211">
        <f t="shared" si="33"/>
        <v>24</v>
      </c>
      <c r="BR29" s="189">
        <f t="shared" ca="1" si="27"/>
        <v>23</v>
      </c>
      <c r="BS29" s="190">
        <f t="shared" ca="1" si="28"/>
        <v>23</v>
      </c>
      <c r="BT29" s="132"/>
      <c r="BU29" s="200">
        <f ca="1">IF(AND(Input!$B$120&lt;='Income Replacement Calculations'!$AL29,Input!$B$121&gt;='Income Replacement Calculations'!$AL29),Input!$B$118*((1+(Input!$B$122))^$C28),0)</f>
        <v>0</v>
      </c>
      <c r="BV29" s="201"/>
      <c r="BW29" s="202"/>
      <c r="BX29" s="203">
        <f ca="1">IF(AND(Input!$B$127&lt;='Income Replacement Calculations'!$AL29,Input!$B$128&gt;='Income Replacement Calculations'!$AL29),1,0)</f>
        <v>0</v>
      </c>
      <c r="BY29" s="203">
        <f t="shared" ca="1" si="12"/>
        <v>0</v>
      </c>
      <c r="BZ29" s="200">
        <f ca="1">IF(AND(Input!$B$127&lt;='Income Replacement Calculations'!$AL29,Input!$B$128&gt;='Income Replacement Calculations'!$AL29),Input!$B$125*((1+(Input!$B$129))^$C28),0)</f>
        <v>0</v>
      </c>
      <c r="CA29" s="201"/>
      <c r="CB29" s="202"/>
      <c r="CC29" s="203">
        <f ca="1">IF(AND(Input!$B$134&lt;='Income Replacement Calculations'!$AL29,Input!$B$135&gt;='Income Replacement Calculations'!$AL29),1,0)</f>
        <v>0</v>
      </c>
      <c r="CD29" s="203">
        <f t="shared" ca="1" si="13"/>
        <v>0</v>
      </c>
      <c r="CE29" s="200">
        <f ca="1">IF(AND(Input!$B$134&lt;='Income Replacement Calculations'!$AL29,Input!$B$135&gt;='Income Replacement Calculations'!$AL29),Input!$B$132*((1+(Input!$B$136))^$C28),0)</f>
        <v>0</v>
      </c>
      <c r="CF29" s="201"/>
      <c r="CG29" s="202"/>
      <c r="CH29" s="203">
        <f ca="1">IF(AND(Input!$B$141&lt;='Income Replacement Calculations'!$AL29,Input!$B$142&gt;='Income Replacement Calculations'!$AL29),1,0)</f>
        <v>0</v>
      </c>
      <c r="CI29" s="203">
        <f t="shared" ca="1" si="14"/>
        <v>0</v>
      </c>
      <c r="CJ29" s="200">
        <f ca="1">IF(AND(Input!$B$141&lt;='Income Replacement Calculations'!$AL29,Input!$B$142&gt;='Income Replacement Calculations'!$AL29),Input!$B$139*((1+(Input!$B$143))^$C28),0)</f>
        <v>0</v>
      </c>
      <c r="CK29" s="201"/>
      <c r="CL29" s="202"/>
      <c r="CM29" s="203">
        <f ca="1">IF(AND(Input!$B$148&lt;='Income Replacement Calculations'!$AL29,Input!$B$149&gt;='Income Replacement Calculations'!$AL29),1,0)</f>
        <v>0</v>
      </c>
      <c r="CN29" s="203">
        <f t="shared" ca="1" si="15"/>
        <v>0</v>
      </c>
      <c r="CO29" s="200">
        <f ca="1">IF(AND(Input!$B$148&lt;='Income Replacement Calculations'!$AL29,Input!$B$149&gt;='Income Replacement Calculations'!$AL29),Input!$B$146*((1+(Input!$B$150))^$C28),0)</f>
        <v>0</v>
      </c>
      <c r="CP29" s="201"/>
      <c r="CQ29" s="202"/>
      <c r="CS29" s="204">
        <f ca="1">IF($E29&gt;Input!$B$72,0,IF($CX$8&lt;0,IF(ISBLANK(AB29),AA29,AB29)+IF(ISBLANK(AF29),AE29,AF29)+IF(ISBLANK(AQ29),AP29,AQ29)+IF(ISBLANK(AV29),AU29,AV29)+IF(ISBLANK(BA29),AZ29,BA29)+IF(ISBLANK(BF29),BE29,BF29)+IF(ISBLANK(BK29),BJ29,BK29)," "))</f>
        <v>0</v>
      </c>
      <c r="CT29" s="205">
        <f ca="1">IF(CY28=0,CS28+CT28-CW28,IF($E29&gt;Input!$B$72,0,CZ28))</f>
        <v>0</v>
      </c>
      <c r="CV29" s="204">
        <f ca="1">IF($E29&gt;Input!$B$72,0,((IF($Y29=0,Input!$B$64*((1+(Input!$B$70))^$C28),IF(OR($Y29=2,$Y29=3),Input!$B$58*((1+(Input!$B$70))^$C28),IF($Y29=1,Input!$B$61*((1+(Input!$B$70))^$C28),IF($Y29=7,Input!$B$68*((1+(Input!$B$70))^$C28),0)))))))</f>
        <v>0</v>
      </c>
      <c r="CW29" s="205">
        <f ca="1">IF($E29&gt;Input!$B$72,0,CV29+IF(ISBLANK(BV29),BU29,BV29)+IF(ISBLANK(CA29),BZ29,CA29)+IF(ISBLANK(CF29),CE29,CF29)+IF(ISBLANK(CK29),CJ29,CK29)+IF(ISBLANK(CP29),CO29,CP29))</f>
        <v>0</v>
      </c>
      <c r="CY29" s="200">
        <f ca="1">IF(E29&gt;Input!$B$72,0,CW29-CS29-CT29)</f>
        <v>0</v>
      </c>
      <c r="CZ29" s="208">
        <f t="shared" ca="1" si="35"/>
        <v>0</v>
      </c>
      <c r="DA29" s="213">
        <f ca="1">IF($E29&gt;Input!$B$72,0,-PV(Input!$B$73/12,C29*12,0,CY29*12,1))</f>
        <v>0</v>
      </c>
      <c r="DC29" s="210">
        <f t="shared" ca="1" si="29"/>
        <v>23</v>
      </c>
      <c r="DD29" s="211">
        <f t="shared" si="34"/>
        <v>24</v>
      </c>
      <c r="DE29" s="189">
        <f t="shared" ca="1" si="30"/>
        <v>23</v>
      </c>
      <c r="DF29" s="190">
        <f t="shared" ca="1" si="31"/>
        <v>23</v>
      </c>
      <c r="DG29" s="224"/>
      <c r="DH29" s="228"/>
      <c r="DI29" s="224"/>
      <c r="DJ29" s="227">
        <f ca="1">('Income Replacement Calculations'!CV29*12)+'Lump Sum Projectors'!BR29</f>
        <v>0</v>
      </c>
      <c r="DK29" s="227">
        <f ca="1">IF('Future Needs'!$X28&lt;0,0,'Future Needs'!X28)+'Lump Sum Projectors'!$BR29</f>
        <v>0</v>
      </c>
    </row>
    <row r="30" spans="2:115">
      <c r="B30" s="210">
        <f ca="1">IF('Income Replacement Calculations'!$CX$8&lt;0,B29+1)</f>
        <v>24</v>
      </c>
      <c r="C30" s="211">
        <f ca="1">IF('Income Replacement Calculations'!$CX$8&lt;0,C29+1)</f>
        <v>25</v>
      </c>
      <c r="D30" s="189">
        <f ca="1">IF('Income Replacement Calculations'!$CX$8&lt;0,D29+1)</f>
        <v>24</v>
      </c>
      <c r="E30" s="190">
        <f ca="1">IF('Income Replacement Calculations'!$CX$8&lt;0,E29+1)</f>
        <v>24</v>
      </c>
      <c r="G30" s="188" t="str">
        <f t="shared" si="17"/>
        <v xml:space="preserve"> </v>
      </c>
      <c r="H30" s="189">
        <f t="shared" si="5"/>
        <v>0</v>
      </c>
      <c r="I30" s="189">
        <f t="shared" si="6"/>
        <v>0</v>
      </c>
      <c r="J30" s="189" t="str">
        <f t="shared" si="18"/>
        <v xml:space="preserve"> </v>
      </c>
      <c r="K30" s="189">
        <f t="shared" si="0"/>
        <v>0</v>
      </c>
      <c r="L30" s="189">
        <f t="shared" si="7"/>
        <v>0</v>
      </c>
      <c r="M30" s="189" t="str">
        <f t="shared" si="19"/>
        <v xml:space="preserve"> </v>
      </c>
      <c r="N30" s="189">
        <f t="shared" si="1"/>
        <v>0</v>
      </c>
      <c r="O30" s="189">
        <f t="shared" si="8"/>
        <v>0</v>
      </c>
      <c r="P30" s="189" t="str">
        <f t="shared" si="20"/>
        <v xml:space="preserve"> </v>
      </c>
      <c r="Q30" s="189">
        <f t="shared" si="2"/>
        <v>0</v>
      </c>
      <c r="R30" s="189">
        <f t="shared" si="9"/>
        <v>0</v>
      </c>
      <c r="S30" s="190" t="str">
        <f t="shared" si="21"/>
        <v xml:space="preserve"> </v>
      </c>
      <c r="T30" s="191">
        <f t="shared" si="3"/>
        <v>0</v>
      </c>
      <c r="U30" s="192">
        <f t="shared" si="10"/>
        <v>0</v>
      </c>
      <c r="V30" s="193" t="str">
        <f t="shared" si="22"/>
        <v xml:space="preserve"> </v>
      </c>
      <c r="W30" s="191">
        <f t="shared" si="4"/>
        <v>0</v>
      </c>
      <c r="X30" s="192">
        <f t="shared" si="11"/>
        <v>0</v>
      </c>
      <c r="Y30" s="192">
        <f ca="1">IF(Input!$B$66&lt;=E30,7,I30+L30+O30+R30+U30+X30)</f>
        <v>7</v>
      </c>
      <c r="AA30" s="200">
        <f ca="1">IF(OR($E30&gt;Input!$B$72,$Y30=0),0,IF(OR($Y30=2,$Y30=3),Input!$B$59*((1+(Input!$B$71))^C29),IF(Y30=1,Input!$B$62*((1+(Input!$B$71))^C29))))+IF($E30&gt;Input!$B$72,0,IF($E30&gt;59,Input!$B$67*((1+(Input!$B$71))^C29)))</f>
        <v>0</v>
      </c>
      <c r="AB30" s="201"/>
      <c r="AC30" s="212"/>
      <c r="AD30" s="197"/>
      <c r="AE30" s="208">
        <f ca="1">IF(OR($E30&gt;=Input!$B$72,$E30&gt;=Input!$B$66),0,IF($Y30&gt;=2,Input!$B$60*((1+(Input!$B$69))^$C29),IF($Y30=1,Input!$B$63*((1+(Input!$B$69))^$C29),IF($Y30=0,Input!$B$65*((1+(Input!$B$69))^$C29),0))))</f>
        <v>0</v>
      </c>
      <c r="AF30" s="201"/>
      <c r="AG30" s="202"/>
      <c r="AI30" s="210">
        <f t="shared" ca="1" si="23"/>
        <v>24</v>
      </c>
      <c r="AJ30" s="211">
        <f t="shared" si="32"/>
        <v>25</v>
      </c>
      <c r="AK30" s="189">
        <f t="shared" ca="1" si="24"/>
        <v>24</v>
      </c>
      <c r="AL30" s="190">
        <f t="shared" ca="1" si="25"/>
        <v>24</v>
      </c>
      <c r="AN30" s="132">
        <f ca="1">IF(AND(Input!$B$85&lt;='Income Replacement Calculations'!$AL30,Input!$B$86&gt;='Income Replacement Calculations'!$AL30),1,0)</f>
        <v>0</v>
      </c>
      <c r="AO30" s="132">
        <f ca="1">IF(AN30=0,0,AN30+SUM(AN$6:AN29))</f>
        <v>0</v>
      </c>
      <c r="AP30" s="200">
        <f ca="1">IF(AND(Input!$B$85&lt;='Income Replacement Calculations'!$AL30,Input!$B$86&gt;='Income Replacement Calculations'!$AL30),Input!$B$83*((1+(Input!$B$87))^$C29),0)</f>
        <v>0</v>
      </c>
      <c r="AQ30" s="201"/>
      <c r="AR30" s="202"/>
      <c r="AS30" s="132">
        <f ca="1">IF(AND(Input!$B$92&lt;='Income Replacement Calculations'!$AL30,Input!$B$93&gt;='Income Replacement Calculations'!$AL30),1,0)</f>
        <v>0</v>
      </c>
      <c r="AT30" s="132">
        <f ca="1">IF(AS30=0,0,AS30+SUM(AS$6:AS29))</f>
        <v>0</v>
      </c>
      <c r="AU30" s="200">
        <f ca="1">IF(AND(Input!$B$92&lt;='Income Replacement Calculations'!$AL30,Input!$B$93&gt;='Income Replacement Calculations'!$AL30),Input!$B$90*((1+(Input!$B$94))^$C29),0)</f>
        <v>0</v>
      </c>
      <c r="AV30" s="201"/>
      <c r="AW30" s="202"/>
      <c r="AX30" s="132">
        <f ca="1">IF(AND(Input!$B$99&lt;='Income Replacement Calculations'!$AL30,Input!$B$100&gt;='Income Replacement Calculations'!$AL30),1,0)</f>
        <v>0</v>
      </c>
      <c r="AY30" s="132">
        <f ca="1">IF(AX30=0,0,AX30+SUM(AX$6:AX29))</f>
        <v>0</v>
      </c>
      <c r="AZ30" s="200">
        <f ca="1">IF(AND(Input!$B$99&lt;='Income Replacement Calculations'!$AL30,Input!$B$100&gt;='Income Replacement Calculations'!$AL30),Input!$B$97*((1+(Input!$B$101))^$C29),0)</f>
        <v>0</v>
      </c>
      <c r="BA30" s="201"/>
      <c r="BB30" s="202"/>
      <c r="BC30" s="132">
        <f ca="1">IF(AND(Input!$B$106&lt;='Income Replacement Calculations'!$AL30,Input!$B$107&gt;='Income Replacement Calculations'!$AL30),1,0)</f>
        <v>0</v>
      </c>
      <c r="BD30" s="132">
        <f ca="1">IF(BC30=0,0,BC30+SUM(BC$6:BC29))</f>
        <v>0</v>
      </c>
      <c r="BE30" s="200">
        <f ca="1">IF(AND(Input!$B$106&lt;='Income Replacement Calculations'!$AL30,Input!$B$107&gt;='Income Replacement Calculations'!$AL30),Input!$B$104*((1+(Input!$B$108))^$C29),0)</f>
        <v>0</v>
      </c>
      <c r="BF30" s="201"/>
      <c r="BG30" s="202"/>
      <c r="BH30" s="132">
        <f ca="1">IF(AND(Input!$B$113&lt;='Income Replacement Calculations'!$AL30,Input!$B$114&gt;='Income Replacement Calculations'!$AL30),1,0)</f>
        <v>0</v>
      </c>
      <c r="BI30" s="132">
        <f ca="1">IF(BH30=0,0,BH30+SUM(BH$6:BH29))</f>
        <v>0</v>
      </c>
      <c r="BJ30" s="200">
        <f ca="1">IF(AND(Input!$B$113&lt;='Income Replacement Calculations'!$AL30,Input!$B$114&gt;='Income Replacement Calculations'!$AL30),Input!$B$111*((1+(Input!$B$115))^$C29),0)</f>
        <v>0</v>
      </c>
      <c r="BK30" s="201"/>
      <c r="BL30" s="202"/>
      <c r="BM30" s="132">
        <f ca="1">IF(AND(Input!$B$120&lt;='Income Replacement Calculations'!$AL30,Input!$B$121&gt;='Income Replacement Calculations'!$AL30),1,0)</f>
        <v>0</v>
      </c>
      <c r="BN30" s="132">
        <f ca="1">IF(BM30=0,0,BM30+SUM(BM$6:BM29))</f>
        <v>0</v>
      </c>
      <c r="BO30" s="132"/>
      <c r="BP30" s="210">
        <f t="shared" ca="1" si="26"/>
        <v>24</v>
      </c>
      <c r="BQ30" s="211">
        <f t="shared" si="33"/>
        <v>25</v>
      </c>
      <c r="BR30" s="189">
        <f t="shared" ca="1" si="27"/>
        <v>24</v>
      </c>
      <c r="BS30" s="190">
        <f t="shared" ca="1" si="28"/>
        <v>24</v>
      </c>
      <c r="BT30" s="132"/>
      <c r="BU30" s="200">
        <f ca="1">IF(AND(Input!$B$120&lt;='Income Replacement Calculations'!$AL30,Input!$B$121&gt;='Income Replacement Calculations'!$AL30),Input!$B$118*((1+(Input!$B$122))^$C29),0)</f>
        <v>0</v>
      </c>
      <c r="BV30" s="201"/>
      <c r="BW30" s="202"/>
      <c r="BX30" s="203">
        <f ca="1">IF(AND(Input!$B$127&lt;='Income Replacement Calculations'!$AL30,Input!$B$128&gt;='Income Replacement Calculations'!$AL30),1,0)</f>
        <v>0</v>
      </c>
      <c r="BY30" s="203">
        <f t="shared" ca="1" si="12"/>
        <v>0</v>
      </c>
      <c r="BZ30" s="200">
        <f ca="1">IF(AND(Input!$B$127&lt;='Income Replacement Calculations'!$AL30,Input!$B$128&gt;='Income Replacement Calculations'!$AL30),Input!$B$125*((1+(Input!$B$129))^$C29),0)</f>
        <v>0</v>
      </c>
      <c r="CA30" s="201"/>
      <c r="CB30" s="202"/>
      <c r="CC30" s="203">
        <f ca="1">IF(AND(Input!$B$134&lt;='Income Replacement Calculations'!$AL30,Input!$B$135&gt;='Income Replacement Calculations'!$AL30),1,0)</f>
        <v>0</v>
      </c>
      <c r="CD30" s="203">
        <f t="shared" ca="1" si="13"/>
        <v>0</v>
      </c>
      <c r="CE30" s="200">
        <f ca="1">IF(AND(Input!$B$134&lt;='Income Replacement Calculations'!$AL30,Input!$B$135&gt;='Income Replacement Calculations'!$AL30),Input!$B$132*((1+(Input!$B$136))^$C29),0)</f>
        <v>0</v>
      </c>
      <c r="CF30" s="201"/>
      <c r="CG30" s="202"/>
      <c r="CH30" s="203">
        <f ca="1">IF(AND(Input!$B$141&lt;='Income Replacement Calculations'!$AL30,Input!$B$142&gt;='Income Replacement Calculations'!$AL30),1,0)</f>
        <v>0</v>
      </c>
      <c r="CI30" s="203">
        <f t="shared" ca="1" si="14"/>
        <v>0</v>
      </c>
      <c r="CJ30" s="200">
        <f ca="1">IF(AND(Input!$B$141&lt;='Income Replacement Calculations'!$AL30,Input!$B$142&gt;='Income Replacement Calculations'!$AL30),Input!$B$139*((1+(Input!$B$143))^$C29),0)</f>
        <v>0</v>
      </c>
      <c r="CK30" s="201"/>
      <c r="CL30" s="202"/>
      <c r="CM30" s="203">
        <f ca="1">IF(AND(Input!$B$148&lt;='Income Replacement Calculations'!$AL30,Input!$B$149&gt;='Income Replacement Calculations'!$AL30),1,0)</f>
        <v>0</v>
      </c>
      <c r="CN30" s="203">
        <f t="shared" ca="1" si="15"/>
        <v>0</v>
      </c>
      <c r="CO30" s="200">
        <f ca="1">IF(AND(Input!$B$148&lt;='Income Replacement Calculations'!$AL30,Input!$B$149&gt;='Income Replacement Calculations'!$AL30),Input!$B$146*((1+(Input!$B$150))^$C29),0)</f>
        <v>0</v>
      </c>
      <c r="CP30" s="201"/>
      <c r="CQ30" s="202"/>
      <c r="CS30" s="204">
        <f ca="1">IF($E30&gt;Input!$B$72,0,IF($CX$8&lt;0,IF(ISBLANK(AB30),AA30,AB30)+IF(ISBLANK(AF30),AE30,AF30)+IF(ISBLANK(AQ30),AP30,AQ30)+IF(ISBLANK(AV30),AU30,AV30)+IF(ISBLANK(BA30),AZ30,BA30)+IF(ISBLANK(BF30),BE30,BF30)+IF(ISBLANK(BK30),BJ30,BK30)," "))</f>
        <v>0</v>
      </c>
      <c r="CT30" s="205">
        <f ca="1">IF(CY29=0,CS29+CT29-CW29,IF($E30&gt;Input!$B$72,0,CZ29))</f>
        <v>0</v>
      </c>
      <c r="CV30" s="204">
        <f ca="1">IF($E30&gt;Input!$B$72,0,((IF($Y30=0,Input!$B$64*((1+(Input!$B$70))^$C29),IF(OR($Y30=2,$Y30=3),Input!$B$58*((1+(Input!$B$70))^$C29),IF($Y30=1,Input!$B$61*((1+(Input!$B$70))^$C29),IF($Y30=7,Input!$B$68*((1+(Input!$B$70))^$C29),0)))))))</f>
        <v>0</v>
      </c>
      <c r="CW30" s="205">
        <f ca="1">IF($E30&gt;Input!$B$72,0,CV30+IF(ISBLANK(BV30),BU30,BV30)+IF(ISBLANK(CA30),BZ30,CA30)+IF(ISBLANK(CF30),CE30,CF30)+IF(ISBLANK(CK30),CJ30,CK30)+IF(ISBLANK(CP30),CO30,CP30))</f>
        <v>0</v>
      </c>
      <c r="CY30" s="200">
        <f ca="1">IF(E30&gt;Input!$B$72,0,CW30-CS30-CT30)</f>
        <v>0</v>
      </c>
      <c r="CZ30" s="208">
        <f t="shared" ca="1" si="35"/>
        <v>0</v>
      </c>
      <c r="DA30" s="213">
        <f ca="1">IF($E30&gt;Input!$B$72,0,-PV(Input!$B$73/12,C30*12,0,CY30*12,1))</f>
        <v>0</v>
      </c>
      <c r="DC30" s="210">
        <f t="shared" ca="1" si="29"/>
        <v>24</v>
      </c>
      <c r="DD30" s="211">
        <f t="shared" si="34"/>
        <v>25</v>
      </c>
      <c r="DE30" s="189">
        <f t="shared" ca="1" si="30"/>
        <v>24</v>
      </c>
      <c r="DF30" s="190">
        <f t="shared" ca="1" si="31"/>
        <v>24</v>
      </c>
      <c r="DG30" s="224"/>
      <c r="DH30" s="228"/>
      <c r="DI30" s="224"/>
      <c r="DJ30" s="227">
        <f ca="1">('Income Replacement Calculations'!CV30*12)+'Lump Sum Projectors'!BR30</f>
        <v>0</v>
      </c>
      <c r="DK30" s="227">
        <f ca="1">IF('Future Needs'!$X29&lt;0,0,'Future Needs'!X29)+'Lump Sum Projectors'!$BR30</f>
        <v>0</v>
      </c>
    </row>
    <row r="31" spans="2:115">
      <c r="B31" s="210">
        <f ca="1">IF('Income Replacement Calculations'!$CX$8&lt;0,B30+1)</f>
        <v>25</v>
      </c>
      <c r="C31" s="211">
        <f ca="1">IF('Income Replacement Calculations'!$CX$8&lt;0,C30+1)</f>
        <v>26</v>
      </c>
      <c r="D31" s="189">
        <f ca="1">IF('Income Replacement Calculations'!$CX$8&lt;0,D30+1)</f>
        <v>25</v>
      </c>
      <c r="E31" s="190">
        <f ca="1">IF('Income Replacement Calculations'!$CX$8&lt;0,E30+1)</f>
        <v>25</v>
      </c>
      <c r="G31" s="188" t="str">
        <f t="shared" si="17"/>
        <v xml:space="preserve"> </v>
      </c>
      <c r="H31" s="189">
        <f t="shared" si="5"/>
        <v>0</v>
      </c>
      <c r="I31" s="189">
        <f t="shared" si="6"/>
        <v>0</v>
      </c>
      <c r="J31" s="189" t="str">
        <f t="shared" si="18"/>
        <v xml:space="preserve"> </v>
      </c>
      <c r="K31" s="189">
        <f t="shared" si="0"/>
        <v>0</v>
      </c>
      <c r="L31" s="189">
        <f t="shared" si="7"/>
        <v>0</v>
      </c>
      <c r="M31" s="189" t="str">
        <f t="shared" si="19"/>
        <v xml:space="preserve"> </v>
      </c>
      <c r="N31" s="189">
        <f t="shared" si="1"/>
        <v>0</v>
      </c>
      <c r="O31" s="189">
        <f t="shared" si="8"/>
        <v>0</v>
      </c>
      <c r="P31" s="189" t="str">
        <f t="shared" si="20"/>
        <v xml:space="preserve"> </v>
      </c>
      <c r="Q31" s="189">
        <f t="shared" si="2"/>
        <v>0</v>
      </c>
      <c r="R31" s="189">
        <f t="shared" si="9"/>
        <v>0</v>
      </c>
      <c r="S31" s="190" t="str">
        <f t="shared" si="21"/>
        <v xml:space="preserve"> </v>
      </c>
      <c r="T31" s="191">
        <f t="shared" si="3"/>
        <v>0</v>
      </c>
      <c r="U31" s="192">
        <f t="shared" si="10"/>
        <v>0</v>
      </c>
      <c r="V31" s="193" t="str">
        <f t="shared" si="22"/>
        <v xml:space="preserve"> </v>
      </c>
      <c r="W31" s="191">
        <f t="shared" si="4"/>
        <v>0</v>
      </c>
      <c r="X31" s="192">
        <f t="shared" si="11"/>
        <v>0</v>
      </c>
      <c r="Y31" s="192">
        <f ca="1">IF(Input!$B$66&lt;=E31,7,I31+L31+O31+R31+U31+X31)</f>
        <v>7</v>
      </c>
      <c r="AA31" s="200">
        <f ca="1">IF(OR($E31&gt;Input!$B$72,$Y31=0),0,IF(OR($Y31=2,$Y31=3),Input!$B$59*((1+(Input!$B$71))^C30),IF(Y31=1,Input!$B$62*((1+(Input!$B$71))^C30))))+IF($E31&gt;Input!$B$72,0,IF($E31&gt;59,Input!$B$67*((1+(Input!$B$71))^C30)))</f>
        <v>0</v>
      </c>
      <c r="AB31" s="201"/>
      <c r="AC31" s="212"/>
      <c r="AD31" s="197"/>
      <c r="AE31" s="208">
        <f ca="1">IF(OR($E31&gt;=Input!$B$72,$E31&gt;=Input!$B$66),0,IF($Y31&gt;=2,Input!$B$60*((1+(Input!$B$69))^$C30),IF($Y31=1,Input!$B$63*((1+(Input!$B$69))^$C30),IF($Y31=0,Input!$B$65*((1+(Input!$B$69))^$C30),0))))</f>
        <v>0</v>
      </c>
      <c r="AF31" s="201"/>
      <c r="AG31" s="202"/>
      <c r="AI31" s="210">
        <f t="shared" ca="1" si="23"/>
        <v>25</v>
      </c>
      <c r="AJ31" s="211">
        <f t="shared" si="32"/>
        <v>26</v>
      </c>
      <c r="AK31" s="189">
        <f t="shared" ca="1" si="24"/>
        <v>25</v>
      </c>
      <c r="AL31" s="190">
        <f t="shared" ca="1" si="25"/>
        <v>25</v>
      </c>
      <c r="AN31" s="132">
        <f ca="1">IF(AND(Input!$B$85&lt;='Income Replacement Calculations'!$AL31,Input!$B$86&gt;='Income Replacement Calculations'!$AL31),1,0)</f>
        <v>0</v>
      </c>
      <c r="AO31" s="132">
        <f ca="1">IF(AN31=0,0,AN31+SUM(AN$6:AN30))</f>
        <v>0</v>
      </c>
      <c r="AP31" s="200">
        <f ca="1">IF(AND(Input!$B$85&lt;='Income Replacement Calculations'!$AL31,Input!$B$86&gt;='Income Replacement Calculations'!$AL31),Input!$B$83*((1+(Input!$B$87))^$C30),0)</f>
        <v>0</v>
      </c>
      <c r="AQ31" s="201"/>
      <c r="AR31" s="202"/>
      <c r="AS31" s="132">
        <f ca="1">IF(AND(Input!$B$92&lt;='Income Replacement Calculations'!$AL31,Input!$B$93&gt;='Income Replacement Calculations'!$AL31),1,0)</f>
        <v>0</v>
      </c>
      <c r="AT31" s="132">
        <f ca="1">IF(AS31=0,0,AS31+SUM(AS$6:AS30))</f>
        <v>0</v>
      </c>
      <c r="AU31" s="200">
        <f ca="1">IF(AND(Input!$B$92&lt;='Income Replacement Calculations'!$AL31,Input!$B$93&gt;='Income Replacement Calculations'!$AL31),Input!$B$90*((1+(Input!$B$94))^$C30),0)</f>
        <v>0</v>
      </c>
      <c r="AV31" s="201"/>
      <c r="AW31" s="202"/>
      <c r="AX31" s="132">
        <f ca="1">IF(AND(Input!$B$99&lt;='Income Replacement Calculations'!$AL31,Input!$B$100&gt;='Income Replacement Calculations'!$AL31),1,0)</f>
        <v>0</v>
      </c>
      <c r="AY31" s="132">
        <f ca="1">IF(AX31=0,0,AX31+SUM(AX$6:AX30))</f>
        <v>0</v>
      </c>
      <c r="AZ31" s="200">
        <f ca="1">IF(AND(Input!$B$99&lt;='Income Replacement Calculations'!$AL31,Input!$B$100&gt;='Income Replacement Calculations'!$AL31),Input!$B$97*((1+(Input!$B$101))^$C30),0)</f>
        <v>0</v>
      </c>
      <c r="BA31" s="201"/>
      <c r="BB31" s="202"/>
      <c r="BC31" s="132">
        <f ca="1">IF(AND(Input!$B$106&lt;='Income Replacement Calculations'!$AL31,Input!$B$107&gt;='Income Replacement Calculations'!$AL31),1,0)</f>
        <v>0</v>
      </c>
      <c r="BD31" s="132">
        <f ca="1">IF(BC31=0,0,BC31+SUM(BC$6:BC30))</f>
        <v>0</v>
      </c>
      <c r="BE31" s="200">
        <f ca="1">IF(AND(Input!$B$106&lt;='Income Replacement Calculations'!$AL31,Input!$B$107&gt;='Income Replacement Calculations'!$AL31),Input!$B$104*((1+(Input!$B$108))^$C30),0)</f>
        <v>0</v>
      </c>
      <c r="BF31" s="201"/>
      <c r="BG31" s="202"/>
      <c r="BH31" s="132">
        <f ca="1">IF(AND(Input!$B$113&lt;='Income Replacement Calculations'!$AL31,Input!$B$114&gt;='Income Replacement Calculations'!$AL31),1,0)</f>
        <v>0</v>
      </c>
      <c r="BI31" s="132">
        <f ca="1">IF(BH31=0,0,BH31+SUM(BH$6:BH30))</f>
        <v>0</v>
      </c>
      <c r="BJ31" s="200">
        <f ca="1">IF(AND(Input!$B$113&lt;='Income Replacement Calculations'!$AL31,Input!$B$114&gt;='Income Replacement Calculations'!$AL31),Input!$B$111*((1+(Input!$B$115))^$C30),0)</f>
        <v>0</v>
      </c>
      <c r="BK31" s="201"/>
      <c r="BL31" s="202"/>
      <c r="BM31" s="132">
        <f ca="1">IF(AND(Input!$B$120&lt;='Income Replacement Calculations'!$AL31,Input!$B$121&gt;='Income Replacement Calculations'!$AL31),1,0)</f>
        <v>0</v>
      </c>
      <c r="BN31" s="132">
        <f ca="1">IF(BM31=0,0,BM31+SUM(BM$6:BM30))</f>
        <v>0</v>
      </c>
      <c r="BO31" s="132"/>
      <c r="BP31" s="210">
        <f t="shared" ca="1" si="26"/>
        <v>25</v>
      </c>
      <c r="BQ31" s="211">
        <f t="shared" si="33"/>
        <v>26</v>
      </c>
      <c r="BR31" s="189">
        <f t="shared" ca="1" si="27"/>
        <v>25</v>
      </c>
      <c r="BS31" s="190">
        <f t="shared" ca="1" si="28"/>
        <v>25</v>
      </c>
      <c r="BT31" s="132"/>
      <c r="BU31" s="200">
        <f ca="1">IF(AND(Input!$B$120&lt;='Income Replacement Calculations'!$AL31,Input!$B$121&gt;='Income Replacement Calculations'!$AL31),Input!$B$118*((1+(Input!$B$122))^$C30),0)</f>
        <v>0</v>
      </c>
      <c r="BV31" s="201"/>
      <c r="BW31" s="202"/>
      <c r="BX31" s="203">
        <f ca="1">IF(AND(Input!$B$127&lt;='Income Replacement Calculations'!$AL31,Input!$B$128&gt;='Income Replacement Calculations'!$AL31),1,0)</f>
        <v>0</v>
      </c>
      <c r="BY31" s="203">
        <f t="shared" ca="1" si="12"/>
        <v>0</v>
      </c>
      <c r="BZ31" s="200">
        <f ca="1">IF(AND(Input!$B$127&lt;='Income Replacement Calculations'!$AL31,Input!$B$128&gt;='Income Replacement Calculations'!$AL31),Input!$B$125*((1+(Input!$B$129))^$C30),0)</f>
        <v>0</v>
      </c>
      <c r="CA31" s="201"/>
      <c r="CB31" s="202"/>
      <c r="CC31" s="203">
        <f ca="1">IF(AND(Input!$B$134&lt;='Income Replacement Calculations'!$AL31,Input!$B$135&gt;='Income Replacement Calculations'!$AL31),1,0)</f>
        <v>0</v>
      </c>
      <c r="CD31" s="203">
        <f t="shared" ca="1" si="13"/>
        <v>0</v>
      </c>
      <c r="CE31" s="200">
        <f ca="1">IF(AND(Input!$B$134&lt;='Income Replacement Calculations'!$AL31,Input!$B$135&gt;='Income Replacement Calculations'!$AL31),Input!$B$132*((1+(Input!$B$136))^$C30),0)</f>
        <v>0</v>
      </c>
      <c r="CF31" s="201"/>
      <c r="CG31" s="202"/>
      <c r="CH31" s="203">
        <f ca="1">IF(AND(Input!$B$141&lt;='Income Replacement Calculations'!$AL31,Input!$B$142&gt;='Income Replacement Calculations'!$AL31),1,0)</f>
        <v>0</v>
      </c>
      <c r="CI31" s="203">
        <f t="shared" ca="1" si="14"/>
        <v>0</v>
      </c>
      <c r="CJ31" s="200">
        <f ca="1">IF(AND(Input!$B$141&lt;='Income Replacement Calculations'!$AL31,Input!$B$142&gt;='Income Replacement Calculations'!$AL31),Input!$B$139*((1+(Input!$B$143))^$C30),0)</f>
        <v>0</v>
      </c>
      <c r="CK31" s="201"/>
      <c r="CL31" s="202"/>
      <c r="CM31" s="203">
        <f ca="1">IF(AND(Input!$B$148&lt;='Income Replacement Calculations'!$AL31,Input!$B$149&gt;='Income Replacement Calculations'!$AL31),1,0)</f>
        <v>0</v>
      </c>
      <c r="CN31" s="203">
        <f t="shared" ca="1" si="15"/>
        <v>0</v>
      </c>
      <c r="CO31" s="200">
        <f ca="1">IF(AND(Input!$B$148&lt;='Income Replacement Calculations'!$AL31,Input!$B$149&gt;='Income Replacement Calculations'!$AL31),Input!$B$146*((1+(Input!$B$150))^$C30),0)</f>
        <v>0</v>
      </c>
      <c r="CP31" s="201"/>
      <c r="CQ31" s="202"/>
      <c r="CS31" s="204">
        <f ca="1">IF($E31&gt;Input!$B$72,0,IF($CX$8&lt;0,IF(ISBLANK(AB31),AA31,AB31)+IF(ISBLANK(AF31),AE31,AF31)+IF(ISBLANK(AQ31),AP31,AQ31)+IF(ISBLANK(AV31),AU31,AV31)+IF(ISBLANK(BA31),AZ31,BA31)+IF(ISBLANK(BF31),BE31,BF31)+IF(ISBLANK(BK31),BJ31,BK31)," "))</f>
        <v>0</v>
      </c>
      <c r="CT31" s="205">
        <f ca="1">IF(CY30=0,CS30+CT30-CW30,IF($E31&gt;Input!$B$72,0,CZ30))</f>
        <v>0</v>
      </c>
      <c r="CV31" s="204">
        <f ca="1">IF($E31&gt;Input!$B$72,0,((IF($Y31=0,Input!$B$64*((1+(Input!$B$70))^$C30),IF(OR($Y31=2,$Y31=3),Input!$B$58*((1+(Input!$B$70))^$C30),IF($Y31=1,Input!$B$61*((1+(Input!$B$70))^$C30),IF($Y31=7,Input!$B$68*((1+(Input!$B$70))^$C30),0)))))))</f>
        <v>0</v>
      </c>
      <c r="CW31" s="205">
        <f ca="1">IF($E31&gt;Input!$B$72,0,CV31+IF(ISBLANK(BV31),BU31,BV31)+IF(ISBLANK(CA31),BZ31,CA31)+IF(ISBLANK(CF31),CE31,CF31)+IF(ISBLANK(CK31),CJ31,CK31)+IF(ISBLANK(CP31),CO31,CP31))</f>
        <v>0</v>
      </c>
      <c r="CY31" s="200">
        <f ca="1">IF(E31&gt;Input!$B$72,0,CW31-CS31-CT31)</f>
        <v>0</v>
      </c>
      <c r="CZ31" s="208">
        <f t="shared" ca="1" si="35"/>
        <v>0</v>
      </c>
      <c r="DA31" s="213">
        <f ca="1">IF($E31&gt;Input!$B$72,0,-PV(Input!$B$73/12,C31*12,0,CY31*12,1))</f>
        <v>0</v>
      </c>
      <c r="DC31" s="210">
        <f t="shared" ca="1" si="29"/>
        <v>25</v>
      </c>
      <c r="DD31" s="211">
        <f t="shared" si="34"/>
        <v>26</v>
      </c>
      <c r="DE31" s="189">
        <f t="shared" ca="1" si="30"/>
        <v>25</v>
      </c>
      <c r="DF31" s="190">
        <f t="shared" ca="1" si="31"/>
        <v>25</v>
      </c>
      <c r="DG31" s="224"/>
      <c r="DH31" s="228"/>
      <c r="DI31" s="224"/>
      <c r="DJ31" s="227">
        <f ca="1">('Income Replacement Calculations'!CV31*12)+'Lump Sum Projectors'!BR31</f>
        <v>0</v>
      </c>
      <c r="DK31" s="227">
        <f ca="1">IF('Future Needs'!$X30&lt;0,0,'Future Needs'!X30)+'Lump Sum Projectors'!$BR31</f>
        <v>0</v>
      </c>
    </row>
    <row r="32" spans="2:115">
      <c r="B32" s="210">
        <f ca="1">IF('Income Replacement Calculations'!$CX$8&lt;0,B31+1)</f>
        <v>26</v>
      </c>
      <c r="C32" s="211">
        <f ca="1">IF('Income Replacement Calculations'!$CX$8&lt;0,C31+1)</f>
        <v>27</v>
      </c>
      <c r="D32" s="189">
        <f ca="1">IF('Income Replacement Calculations'!$CX$8&lt;0,D31+1)</f>
        <v>26</v>
      </c>
      <c r="E32" s="190">
        <f ca="1">IF('Income Replacement Calculations'!$CX$8&lt;0,E31+1)</f>
        <v>26</v>
      </c>
      <c r="G32" s="188" t="str">
        <f t="shared" si="17"/>
        <v xml:space="preserve"> </v>
      </c>
      <c r="H32" s="189">
        <f t="shared" si="5"/>
        <v>0</v>
      </c>
      <c r="I32" s="189">
        <f t="shared" si="6"/>
        <v>0</v>
      </c>
      <c r="J32" s="189" t="str">
        <f t="shared" si="18"/>
        <v xml:space="preserve"> </v>
      </c>
      <c r="K32" s="189">
        <f t="shared" si="0"/>
        <v>0</v>
      </c>
      <c r="L32" s="189">
        <f t="shared" si="7"/>
        <v>0</v>
      </c>
      <c r="M32" s="189" t="str">
        <f t="shared" si="19"/>
        <v xml:space="preserve"> </v>
      </c>
      <c r="N32" s="189">
        <f t="shared" si="1"/>
        <v>0</v>
      </c>
      <c r="O32" s="189">
        <f t="shared" si="8"/>
        <v>0</v>
      </c>
      <c r="P32" s="189" t="str">
        <f t="shared" si="20"/>
        <v xml:space="preserve"> </v>
      </c>
      <c r="Q32" s="189">
        <f t="shared" si="2"/>
        <v>0</v>
      </c>
      <c r="R32" s="189">
        <f t="shared" si="9"/>
        <v>0</v>
      </c>
      <c r="S32" s="190" t="str">
        <f t="shared" si="21"/>
        <v xml:space="preserve"> </v>
      </c>
      <c r="T32" s="191">
        <f t="shared" si="3"/>
        <v>0</v>
      </c>
      <c r="U32" s="192">
        <f t="shared" si="10"/>
        <v>0</v>
      </c>
      <c r="V32" s="193" t="str">
        <f t="shared" si="22"/>
        <v xml:space="preserve"> </v>
      </c>
      <c r="W32" s="191">
        <f t="shared" si="4"/>
        <v>0</v>
      </c>
      <c r="X32" s="192">
        <f t="shared" si="11"/>
        <v>0</v>
      </c>
      <c r="Y32" s="192">
        <f ca="1">IF(Input!$B$66&lt;=E32,7,I32+L32+O32+R32+U32+X32)</f>
        <v>7</v>
      </c>
      <c r="AA32" s="200">
        <f ca="1">IF(OR($E32&gt;Input!$B$72,$Y32=0),0,IF(OR($Y32=2,$Y32=3),Input!$B$59*((1+(Input!$B$71))^C31),IF(Y32=1,Input!$B$62*((1+(Input!$B$71))^C31))))+IF($E32&gt;Input!$B$72,0,IF($E32&gt;59,Input!$B$67*((1+(Input!$B$71))^C31)))</f>
        <v>0</v>
      </c>
      <c r="AB32" s="201"/>
      <c r="AC32" s="212"/>
      <c r="AD32" s="197"/>
      <c r="AE32" s="208">
        <f ca="1">IF(OR($E32&gt;=Input!$B$72,$E32&gt;=Input!$B$66),0,IF($Y32&gt;=2,Input!$B$60*((1+(Input!$B$69))^$C31),IF($Y32=1,Input!$B$63*((1+(Input!$B$69))^$C31),IF($Y32=0,Input!$B$65*((1+(Input!$B$69))^$C31),0))))</f>
        <v>0</v>
      </c>
      <c r="AF32" s="201"/>
      <c r="AG32" s="202"/>
      <c r="AI32" s="210">
        <f t="shared" ca="1" si="23"/>
        <v>26</v>
      </c>
      <c r="AJ32" s="211">
        <f t="shared" si="32"/>
        <v>27</v>
      </c>
      <c r="AK32" s="189">
        <f t="shared" ca="1" si="24"/>
        <v>26</v>
      </c>
      <c r="AL32" s="190">
        <f t="shared" ca="1" si="25"/>
        <v>26</v>
      </c>
      <c r="AN32" s="132">
        <f ca="1">IF(AND(Input!$B$85&lt;='Income Replacement Calculations'!$AL32,Input!$B$86&gt;='Income Replacement Calculations'!$AL32),1,0)</f>
        <v>0</v>
      </c>
      <c r="AO32" s="132">
        <f ca="1">IF(AN32=0,0,AN32+SUM(AN$6:AN31))</f>
        <v>0</v>
      </c>
      <c r="AP32" s="200">
        <f ca="1">IF(AND(Input!$B$85&lt;='Income Replacement Calculations'!$AL32,Input!$B$86&gt;='Income Replacement Calculations'!$AL32),Input!$B$83*((1+(Input!$B$87))^$C31),0)</f>
        <v>0</v>
      </c>
      <c r="AQ32" s="201"/>
      <c r="AR32" s="202"/>
      <c r="AS32" s="132">
        <f ca="1">IF(AND(Input!$B$92&lt;='Income Replacement Calculations'!$AL32,Input!$B$93&gt;='Income Replacement Calculations'!$AL32),1,0)</f>
        <v>0</v>
      </c>
      <c r="AT32" s="132">
        <f ca="1">IF(AS32=0,0,AS32+SUM(AS$6:AS31))</f>
        <v>0</v>
      </c>
      <c r="AU32" s="200">
        <f ca="1">IF(AND(Input!$B$92&lt;='Income Replacement Calculations'!$AL32,Input!$B$93&gt;='Income Replacement Calculations'!$AL32),Input!$B$90*((1+(Input!$B$94))^$C31),0)</f>
        <v>0</v>
      </c>
      <c r="AV32" s="201"/>
      <c r="AW32" s="202"/>
      <c r="AX32" s="132">
        <f ca="1">IF(AND(Input!$B$99&lt;='Income Replacement Calculations'!$AL32,Input!$B$100&gt;='Income Replacement Calculations'!$AL32),1,0)</f>
        <v>0</v>
      </c>
      <c r="AY32" s="132">
        <f ca="1">IF(AX32=0,0,AX32+SUM(AX$6:AX31))</f>
        <v>0</v>
      </c>
      <c r="AZ32" s="200">
        <f ca="1">IF(AND(Input!$B$99&lt;='Income Replacement Calculations'!$AL32,Input!$B$100&gt;='Income Replacement Calculations'!$AL32),Input!$B$97*((1+(Input!$B$101))^$C31),0)</f>
        <v>0</v>
      </c>
      <c r="BA32" s="201"/>
      <c r="BB32" s="202"/>
      <c r="BC32" s="132">
        <f ca="1">IF(AND(Input!$B$106&lt;='Income Replacement Calculations'!$AL32,Input!$B$107&gt;='Income Replacement Calculations'!$AL32),1,0)</f>
        <v>0</v>
      </c>
      <c r="BD32" s="132">
        <f ca="1">IF(BC32=0,0,BC32+SUM(BC$6:BC31))</f>
        <v>0</v>
      </c>
      <c r="BE32" s="200">
        <f ca="1">IF(AND(Input!$B$106&lt;='Income Replacement Calculations'!$AL32,Input!$B$107&gt;='Income Replacement Calculations'!$AL32),Input!$B$104*((1+(Input!$B$108))^$C31),0)</f>
        <v>0</v>
      </c>
      <c r="BF32" s="201"/>
      <c r="BG32" s="202"/>
      <c r="BH32" s="132">
        <f ca="1">IF(AND(Input!$B$113&lt;='Income Replacement Calculations'!$AL32,Input!$B$114&gt;='Income Replacement Calculations'!$AL32),1,0)</f>
        <v>0</v>
      </c>
      <c r="BI32" s="132">
        <f ca="1">IF(BH32=0,0,BH32+SUM(BH$6:BH31))</f>
        <v>0</v>
      </c>
      <c r="BJ32" s="200">
        <f ca="1">IF(AND(Input!$B$113&lt;='Income Replacement Calculations'!$AL32,Input!$B$114&gt;='Income Replacement Calculations'!$AL32),Input!$B$111*((1+(Input!$B$115))^$C31),0)</f>
        <v>0</v>
      </c>
      <c r="BK32" s="201"/>
      <c r="BL32" s="202"/>
      <c r="BM32" s="132">
        <f ca="1">IF(AND(Input!$B$120&lt;='Income Replacement Calculations'!$AL32,Input!$B$121&gt;='Income Replacement Calculations'!$AL32),1,0)</f>
        <v>0</v>
      </c>
      <c r="BN32" s="132">
        <f ca="1">IF(BM32=0,0,BM32+SUM(BM$6:BM31))</f>
        <v>0</v>
      </c>
      <c r="BO32" s="132"/>
      <c r="BP32" s="210">
        <f t="shared" ca="1" si="26"/>
        <v>26</v>
      </c>
      <c r="BQ32" s="211">
        <f t="shared" si="33"/>
        <v>27</v>
      </c>
      <c r="BR32" s="189">
        <f t="shared" ca="1" si="27"/>
        <v>26</v>
      </c>
      <c r="BS32" s="190">
        <f t="shared" ca="1" si="28"/>
        <v>26</v>
      </c>
      <c r="BT32" s="132"/>
      <c r="BU32" s="200">
        <f ca="1">IF(AND(Input!$B$120&lt;='Income Replacement Calculations'!$AL32,Input!$B$121&gt;='Income Replacement Calculations'!$AL32),Input!$B$118*((1+(Input!$B$122))^$C31),0)</f>
        <v>0</v>
      </c>
      <c r="BV32" s="201"/>
      <c r="BW32" s="202"/>
      <c r="BX32" s="203">
        <f ca="1">IF(AND(Input!$B$127&lt;='Income Replacement Calculations'!$AL32,Input!$B$128&gt;='Income Replacement Calculations'!$AL32),1,0)</f>
        <v>0</v>
      </c>
      <c r="BY32" s="203">
        <f t="shared" ca="1" si="12"/>
        <v>0</v>
      </c>
      <c r="BZ32" s="200">
        <f ca="1">IF(AND(Input!$B$127&lt;='Income Replacement Calculations'!$AL32,Input!$B$128&gt;='Income Replacement Calculations'!$AL32),Input!$B$125*((1+(Input!$B$129))^$C31),0)</f>
        <v>0</v>
      </c>
      <c r="CA32" s="201"/>
      <c r="CB32" s="202"/>
      <c r="CC32" s="203">
        <f ca="1">IF(AND(Input!$B$134&lt;='Income Replacement Calculations'!$AL32,Input!$B$135&gt;='Income Replacement Calculations'!$AL32),1,0)</f>
        <v>0</v>
      </c>
      <c r="CD32" s="203">
        <f t="shared" ca="1" si="13"/>
        <v>0</v>
      </c>
      <c r="CE32" s="200">
        <f ca="1">IF(AND(Input!$B$134&lt;='Income Replacement Calculations'!$AL32,Input!$B$135&gt;='Income Replacement Calculations'!$AL32),Input!$B$132*((1+(Input!$B$136))^$C31),0)</f>
        <v>0</v>
      </c>
      <c r="CF32" s="201"/>
      <c r="CG32" s="202"/>
      <c r="CH32" s="203">
        <f ca="1">IF(AND(Input!$B$141&lt;='Income Replacement Calculations'!$AL32,Input!$B$142&gt;='Income Replacement Calculations'!$AL32),1,0)</f>
        <v>0</v>
      </c>
      <c r="CI32" s="203">
        <f t="shared" ca="1" si="14"/>
        <v>0</v>
      </c>
      <c r="CJ32" s="200">
        <f ca="1">IF(AND(Input!$B$141&lt;='Income Replacement Calculations'!$AL32,Input!$B$142&gt;='Income Replacement Calculations'!$AL32),Input!$B$139*((1+(Input!$B$143))^$C31),0)</f>
        <v>0</v>
      </c>
      <c r="CK32" s="201"/>
      <c r="CL32" s="202"/>
      <c r="CM32" s="203">
        <f ca="1">IF(AND(Input!$B$148&lt;='Income Replacement Calculations'!$AL32,Input!$B$149&gt;='Income Replacement Calculations'!$AL32),1,0)</f>
        <v>0</v>
      </c>
      <c r="CN32" s="203">
        <f t="shared" ca="1" si="15"/>
        <v>0</v>
      </c>
      <c r="CO32" s="200">
        <f ca="1">IF(AND(Input!$B$148&lt;='Income Replacement Calculations'!$AL32,Input!$B$149&gt;='Income Replacement Calculations'!$AL32),Input!$B$146*((1+(Input!$B$150))^$C31),0)</f>
        <v>0</v>
      </c>
      <c r="CP32" s="201"/>
      <c r="CQ32" s="202"/>
      <c r="CS32" s="204">
        <f ca="1">IF($E32&gt;Input!$B$72,0,IF($CX$8&lt;0,IF(ISBLANK(AB32),AA32,AB32)+IF(ISBLANK(AF32),AE32,AF32)+IF(ISBLANK(AQ32),AP32,AQ32)+IF(ISBLANK(AV32),AU32,AV32)+IF(ISBLANK(BA32),AZ32,BA32)+IF(ISBLANK(BF32),BE32,BF32)+IF(ISBLANK(BK32),BJ32,BK32)," "))</f>
        <v>0</v>
      </c>
      <c r="CT32" s="205">
        <f ca="1">IF(CY31=0,CS31+CT31-CW31,IF($E32&gt;Input!$B$72,0,CZ31))</f>
        <v>0</v>
      </c>
      <c r="CV32" s="204">
        <f ca="1">IF($E32&gt;Input!$B$72,0,((IF($Y32=0,Input!$B$64*((1+(Input!$B$70))^$C31),IF(OR($Y32=2,$Y32=3),Input!$B$58*((1+(Input!$B$70))^$C31),IF($Y32=1,Input!$B$61*((1+(Input!$B$70))^$C31),IF($Y32=7,Input!$B$68*((1+(Input!$B$70))^$C31),0)))))))</f>
        <v>0</v>
      </c>
      <c r="CW32" s="205">
        <f ca="1">IF($E32&gt;Input!$B$72,0,CV32+IF(ISBLANK(BV32),BU32,BV32)+IF(ISBLANK(CA32),BZ32,CA32)+IF(ISBLANK(CF32),CE32,CF32)+IF(ISBLANK(CK32),CJ32,CK32)+IF(ISBLANK(CP32),CO32,CP32))</f>
        <v>0</v>
      </c>
      <c r="CY32" s="200">
        <f ca="1">IF(E32&gt;Input!$B$72,0,CW32-CS32-CT32)</f>
        <v>0</v>
      </c>
      <c r="CZ32" s="208">
        <f t="shared" ca="1" si="35"/>
        <v>0</v>
      </c>
      <c r="DA32" s="213">
        <f ca="1">IF($E32&gt;Input!$B$72,0,-PV(Input!$B$73/12,C32*12,0,CY32*12,1))</f>
        <v>0</v>
      </c>
      <c r="DC32" s="210">
        <f t="shared" ca="1" si="29"/>
        <v>26</v>
      </c>
      <c r="DD32" s="211">
        <f t="shared" si="34"/>
        <v>27</v>
      </c>
      <c r="DE32" s="189">
        <f t="shared" ca="1" si="30"/>
        <v>26</v>
      </c>
      <c r="DF32" s="190">
        <f t="shared" ca="1" si="31"/>
        <v>26</v>
      </c>
      <c r="DG32" s="224"/>
      <c r="DH32" s="228"/>
      <c r="DI32" s="224"/>
      <c r="DJ32" s="227">
        <f ca="1">('Income Replacement Calculations'!CV32*12)+'Lump Sum Projectors'!BR32</f>
        <v>0</v>
      </c>
      <c r="DK32" s="227">
        <f ca="1">IF('Future Needs'!$X31&lt;0,0,'Future Needs'!X31)+'Lump Sum Projectors'!$BR32</f>
        <v>0</v>
      </c>
    </row>
    <row r="33" spans="2:115">
      <c r="B33" s="210">
        <f ca="1">IF('Income Replacement Calculations'!$CX$8&lt;0,B32+1)</f>
        <v>27</v>
      </c>
      <c r="C33" s="211">
        <f ca="1">IF('Income Replacement Calculations'!$CX$8&lt;0,C32+1)</f>
        <v>28</v>
      </c>
      <c r="D33" s="189">
        <f ca="1">IF('Income Replacement Calculations'!$CX$8&lt;0,D32+1)</f>
        <v>27</v>
      </c>
      <c r="E33" s="190">
        <f ca="1">IF('Income Replacement Calculations'!$CX$8&lt;0,E32+1)</f>
        <v>27</v>
      </c>
      <c r="G33" s="188" t="str">
        <f t="shared" si="17"/>
        <v xml:space="preserve"> </v>
      </c>
      <c r="H33" s="189">
        <f t="shared" si="5"/>
        <v>0</v>
      </c>
      <c r="I33" s="189">
        <f t="shared" si="6"/>
        <v>0</v>
      </c>
      <c r="J33" s="189" t="str">
        <f t="shared" si="18"/>
        <v xml:space="preserve"> </v>
      </c>
      <c r="K33" s="189">
        <f t="shared" si="0"/>
        <v>0</v>
      </c>
      <c r="L33" s="189">
        <f t="shared" si="7"/>
        <v>0</v>
      </c>
      <c r="M33" s="189" t="str">
        <f t="shared" si="19"/>
        <v xml:space="preserve"> </v>
      </c>
      <c r="N33" s="189">
        <f t="shared" si="1"/>
        <v>0</v>
      </c>
      <c r="O33" s="189">
        <f t="shared" si="8"/>
        <v>0</v>
      </c>
      <c r="P33" s="189" t="str">
        <f t="shared" si="20"/>
        <v xml:space="preserve"> </v>
      </c>
      <c r="Q33" s="189">
        <f t="shared" si="2"/>
        <v>0</v>
      </c>
      <c r="R33" s="189">
        <f t="shared" si="9"/>
        <v>0</v>
      </c>
      <c r="S33" s="190" t="str">
        <f t="shared" si="21"/>
        <v xml:space="preserve"> </v>
      </c>
      <c r="T33" s="191">
        <f t="shared" si="3"/>
        <v>0</v>
      </c>
      <c r="U33" s="192">
        <f t="shared" si="10"/>
        <v>0</v>
      </c>
      <c r="V33" s="193" t="str">
        <f t="shared" si="22"/>
        <v xml:space="preserve"> </v>
      </c>
      <c r="W33" s="191">
        <f t="shared" si="4"/>
        <v>0</v>
      </c>
      <c r="X33" s="192">
        <f t="shared" si="11"/>
        <v>0</v>
      </c>
      <c r="Y33" s="192">
        <f ca="1">IF(Input!$B$66&lt;=E33,7,I33+L33+O33+R33+U33+X33)</f>
        <v>7</v>
      </c>
      <c r="AA33" s="200">
        <f ca="1">IF(OR($E33&gt;Input!$B$72,$Y33=0),0,IF(OR($Y33=2,$Y33=3),Input!$B$59*((1+(Input!$B$71))^C32),IF(Y33=1,Input!$B$62*((1+(Input!$B$71))^C32))))+IF($E33&gt;Input!$B$72,0,IF($E33&gt;59,Input!$B$67*((1+(Input!$B$71))^C32)))</f>
        <v>0</v>
      </c>
      <c r="AB33" s="201"/>
      <c r="AC33" s="212"/>
      <c r="AD33" s="197"/>
      <c r="AE33" s="208">
        <f ca="1">IF(OR($E33&gt;=Input!$B$72,$E33&gt;=Input!$B$66),0,IF($Y33&gt;=2,Input!$B$60*((1+(Input!$B$69))^$C32),IF($Y33=1,Input!$B$63*((1+(Input!$B$69))^$C32),IF($Y33=0,Input!$B$65*((1+(Input!$B$69))^$C32),0))))</f>
        <v>0</v>
      </c>
      <c r="AF33" s="201"/>
      <c r="AG33" s="202"/>
      <c r="AI33" s="210">
        <f t="shared" ca="1" si="23"/>
        <v>27</v>
      </c>
      <c r="AJ33" s="211">
        <f t="shared" si="32"/>
        <v>28</v>
      </c>
      <c r="AK33" s="189">
        <f t="shared" ca="1" si="24"/>
        <v>27</v>
      </c>
      <c r="AL33" s="190">
        <f t="shared" ca="1" si="25"/>
        <v>27</v>
      </c>
      <c r="AN33" s="132">
        <f ca="1">IF(AND(Input!$B$85&lt;='Income Replacement Calculations'!$AL33,Input!$B$86&gt;='Income Replacement Calculations'!$AL33),1,0)</f>
        <v>0</v>
      </c>
      <c r="AO33" s="132">
        <f ca="1">IF(AN33=0,0,AN33+SUM(AN$6:AN32))</f>
        <v>0</v>
      </c>
      <c r="AP33" s="200">
        <f ca="1">IF(AND(Input!$B$85&lt;='Income Replacement Calculations'!$AL33,Input!$B$86&gt;='Income Replacement Calculations'!$AL33),Input!$B$83*((1+(Input!$B$87))^$C32),0)</f>
        <v>0</v>
      </c>
      <c r="AQ33" s="201"/>
      <c r="AR33" s="202"/>
      <c r="AS33" s="132">
        <f ca="1">IF(AND(Input!$B$92&lt;='Income Replacement Calculations'!$AL33,Input!$B$93&gt;='Income Replacement Calculations'!$AL33),1,0)</f>
        <v>0</v>
      </c>
      <c r="AT33" s="132">
        <f ca="1">IF(AS33=0,0,AS33+SUM(AS$6:AS32))</f>
        <v>0</v>
      </c>
      <c r="AU33" s="200">
        <f ca="1">IF(AND(Input!$B$92&lt;='Income Replacement Calculations'!$AL33,Input!$B$93&gt;='Income Replacement Calculations'!$AL33),Input!$B$90*((1+(Input!$B$94))^$C32),0)</f>
        <v>0</v>
      </c>
      <c r="AV33" s="201"/>
      <c r="AW33" s="202"/>
      <c r="AX33" s="132">
        <f ca="1">IF(AND(Input!$B$99&lt;='Income Replacement Calculations'!$AL33,Input!$B$100&gt;='Income Replacement Calculations'!$AL33),1,0)</f>
        <v>0</v>
      </c>
      <c r="AY33" s="132">
        <f ca="1">IF(AX33=0,0,AX33+SUM(AX$6:AX32))</f>
        <v>0</v>
      </c>
      <c r="AZ33" s="200">
        <f ca="1">IF(AND(Input!$B$99&lt;='Income Replacement Calculations'!$AL33,Input!$B$100&gt;='Income Replacement Calculations'!$AL33),Input!$B$97*((1+(Input!$B$101))^$C32),0)</f>
        <v>0</v>
      </c>
      <c r="BA33" s="201"/>
      <c r="BB33" s="202"/>
      <c r="BC33" s="132">
        <f ca="1">IF(AND(Input!$B$106&lt;='Income Replacement Calculations'!$AL33,Input!$B$107&gt;='Income Replacement Calculations'!$AL33),1,0)</f>
        <v>0</v>
      </c>
      <c r="BD33" s="132">
        <f ca="1">IF(BC33=0,0,BC33+SUM(BC$6:BC32))</f>
        <v>0</v>
      </c>
      <c r="BE33" s="200">
        <f ca="1">IF(AND(Input!$B$106&lt;='Income Replacement Calculations'!$AL33,Input!$B$107&gt;='Income Replacement Calculations'!$AL33),Input!$B$104*((1+(Input!$B$108))^$C32),0)</f>
        <v>0</v>
      </c>
      <c r="BF33" s="201"/>
      <c r="BG33" s="202"/>
      <c r="BH33" s="132">
        <f ca="1">IF(AND(Input!$B$113&lt;='Income Replacement Calculations'!$AL33,Input!$B$114&gt;='Income Replacement Calculations'!$AL33),1,0)</f>
        <v>0</v>
      </c>
      <c r="BI33" s="132">
        <f ca="1">IF(BH33=0,0,BH33+SUM(BH$6:BH32))</f>
        <v>0</v>
      </c>
      <c r="BJ33" s="200">
        <f ca="1">IF(AND(Input!$B$113&lt;='Income Replacement Calculations'!$AL33,Input!$B$114&gt;='Income Replacement Calculations'!$AL33),Input!$B$111*((1+(Input!$B$115))^$C32),0)</f>
        <v>0</v>
      </c>
      <c r="BK33" s="201"/>
      <c r="BL33" s="202"/>
      <c r="BM33" s="132">
        <f ca="1">IF(AND(Input!$B$120&lt;='Income Replacement Calculations'!$AL33,Input!$B$121&gt;='Income Replacement Calculations'!$AL33),1,0)</f>
        <v>0</v>
      </c>
      <c r="BN33" s="132">
        <f ca="1">IF(BM33=0,0,BM33+SUM(BM$6:BM32))</f>
        <v>0</v>
      </c>
      <c r="BO33" s="132"/>
      <c r="BP33" s="210">
        <f t="shared" ca="1" si="26"/>
        <v>27</v>
      </c>
      <c r="BQ33" s="211">
        <f t="shared" si="33"/>
        <v>28</v>
      </c>
      <c r="BR33" s="189">
        <f t="shared" ca="1" si="27"/>
        <v>27</v>
      </c>
      <c r="BS33" s="190">
        <f t="shared" ca="1" si="28"/>
        <v>27</v>
      </c>
      <c r="BT33" s="132"/>
      <c r="BU33" s="200">
        <f ca="1">IF(AND(Input!$B$120&lt;='Income Replacement Calculations'!$AL33,Input!$B$121&gt;='Income Replacement Calculations'!$AL33),Input!$B$118*((1+(Input!$B$122))^$C32),0)</f>
        <v>0</v>
      </c>
      <c r="BV33" s="201"/>
      <c r="BW33" s="202"/>
      <c r="BX33" s="203">
        <f ca="1">IF(AND(Input!$B$127&lt;='Income Replacement Calculations'!$AL33,Input!$B$128&gt;='Income Replacement Calculations'!$AL33),1,0)</f>
        <v>0</v>
      </c>
      <c r="BY33" s="203">
        <f t="shared" ca="1" si="12"/>
        <v>0</v>
      </c>
      <c r="BZ33" s="200">
        <f ca="1">IF(AND(Input!$B$127&lt;='Income Replacement Calculations'!$AL33,Input!$B$128&gt;='Income Replacement Calculations'!$AL33),Input!$B$125*((1+(Input!$B$129))^$C32),0)</f>
        <v>0</v>
      </c>
      <c r="CA33" s="201"/>
      <c r="CB33" s="202"/>
      <c r="CC33" s="203">
        <f ca="1">IF(AND(Input!$B$134&lt;='Income Replacement Calculations'!$AL33,Input!$B$135&gt;='Income Replacement Calculations'!$AL33),1,0)</f>
        <v>0</v>
      </c>
      <c r="CD33" s="203">
        <f t="shared" ca="1" si="13"/>
        <v>0</v>
      </c>
      <c r="CE33" s="200">
        <f ca="1">IF(AND(Input!$B$134&lt;='Income Replacement Calculations'!$AL33,Input!$B$135&gt;='Income Replacement Calculations'!$AL33),Input!$B$132*((1+(Input!$B$136))^$C32),0)</f>
        <v>0</v>
      </c>
      <c r="CF33" s="201"/>
      <c r="CG33" s="202"/>
      <c r="CH33" s="203">
        <f ca="1">IF(AND(Input!$B$141&lt;='Income Replacement Calculations'!$AL33,Input!$B$142&gt;='Income Replacement Calculations'!$AL33),1,0)</f>
        <v>0</v>
      </c>
      <c r="CI33" s="203">
        <f t="shared" ca="1" si="14"/>
        <v>0</v>
      </c>
      <c r="CJ33" s="200">
        <f ca="1">IF(AND(Input!$B$141&lt;='Income Replacement Calculations'!$AL33,Input!$B$142&gt;='Income Replacement Calculations'!$AL33),Input!$B$139*((1+(Input!$B$143))^$C32),0)</f>
        <v>0</v>
      </c>
      <c r="CK33" s="201"/>
      <c r="CL33" s="202"/>
      <c r="CM33" s="203">
        <f ca="1">IF(AND(Input!$B$148&lt;='Income Replacement Calculations'!$AL33,Input!$B$149&gt;='Income Replacement Calculations'!$AL33),1,0)</f>
        <v>0</v>
      </c>
      <c r="CN33" s="203">
        <f t="shared" ca="1" si="15"/>
        <v>0</v>
      </c>
      <c r="CO33" s="200">
        <f ca="1">IF(AND(Input!$B$148&lt;='Income Replacement Calculations'!$AL33,Input!$B$149&gt;='Income Replacement Calculations'!$AL33),Input!$B$146*((1+(Input!$B$150))^$C32),0)</f>
        <v>0</v>
      </c>
      <c r="CP33" s="201"/>
      <c r="CQ33" s="202"/>
      <c r="CS33" s="204">
        <f ca="1">IF($E33&gt;Input!$B$72,0,IF($CX$8&lt;0,IF(ISBLANK(AB33),AA33,AB33)+IF(ISBLANK(AF33),AE33,AF33)+IF(ISBLANK(AQ33),AP33,AQ33)+IF(ISBLANK(AV33),AU33,AV33)+IF(ISBLANK(BA33),AZ33,BA33)+IF(ISBLANK(BF33),BE33,BF33)+IF(ISBLANK(BK33),BJ33,BK33)," "))</f>
        <v>0</v>
      </c>
      <c r="CT33" s="205">
        <f ca="1">IF(CY32=0,CS32+CT32-CW32,IF($E33&gt;Input!$B$72,0,CZ32))</f>
        <v>0</v>
      </c>
      <c r="CV33" s="204">
        <f ca="1">IF($E33&gt;Input!$B$72,0,((IF($Y33=0,Input!$B$64*((1+(Input!$B$70))^$C32),IF(OR($Y33=2,$Y33=3),Input!$B$58*((1+(Input!$B$70))^$C32),IF($Y33=1,Input!$B$61*((1+(Input!$B$70))^$C32),IF($Y33=7,Input!$B$68*((1+(Input!$B$70))^$C32),0)))))))</f>
        <v>0</v>
      </c>
      <c r="CW33" s="205">
        <f ca="1">IF($E33&gt;Input!$B$72,0,CV33+IF(ISBLANK(BV33),BU33,BV33)+IF(ISBLANK(CA33),BZ33,CA33)+IF(ISBLANK(CF33),CE33,CF33)+IF(ISBLANK(CK33),CJ33,CK33)+IF(ISBLANK(CP33),CO33,CP33))</f>
        <v>0</v>
      </c>
      <c r="CY33" s="200">
        <f ca="1">IF(E33&gt;Input!$B$72,0,CW33-CS33-CT33)</f>
        <v>0</v>
      </c>
      <c r="CZ33" s="208">
        <f t="shared" ca="1" si="35"/>
        <v>0</v>
      </c>
      <c r="DA33" s="213">
        <f ca="1">IF($E33&gt;Input!$B$72,0,-PV(Input!$B$73/12,C33*12,0,CY33*12,1))</f>
        <v>0</v>
      </c>
      <c r="DC33" s="210">
        <f t="shared" ca="1" si="29"/>
        <v>27</v>
      </c>
      <c r="DD33" s="211">
        <f t="shared" si="34"/>
        <v>28</v>
      </c>
      <c r="DE33" s="189">
        <f t="shared" ca="1" si="30"/>
        <v>27</v>
      </c>
      <c r="DF33" s="190">
        <f t="shared" ca="1" si="31"/>
        <v>27</v>
      </c>
      <c r="DG33" s="224"/>
      <c r="DH33" s="228"/>
      <c r="DI33" s="224"/>
      <c r="DJ33" s="227">
        <f ca="1">('Income Replacement Calculations'!CV33*12)+'Lump Sum Projectors'!BR33</f>
        <v>0</v>
      </c>
      <c r="DK33" s="227">
        <f ca="1">IF('Future Needs'!$X32&lt;0,0,'Future Needs'!X32)+'Lump Sum Projectors'!$BR33</f>
        <v>0</v>
      </c>
    </row>
    <row r="34" spans="2:115">
      <c r="B34" s="210">
        <f ca="1">IF('Income Replacement Calculations'!$CX$8&lt;0,B33+1)</f>
        <v>28</v>
      </c>
      <c r="C34" s="211">
        <f ca="1">IF('Income Replacement Calculations'!$CX$8&lt;0,C33+1)</f>
        <v>29</v>
      </c>
      <c r="D34" s="189">
        <f ca="1">IF('Income Replacement Calculations'!$CX$8&lt;0,D33+1)</f>
        <v>28</v>
      </c>
      <c r="E34" s="190">
        <f ca="1">IF('Income Replacement Calculations'!$CX$8&lt;0,E33+1)</f>
        <v>28</v>
      </c>
      <c r="G34" s="188" t="str">
        <f t="shared" si="17"/>
        <v xml:space="preserve"> </v>
      </c>
      <c r="H34" s="189">
        <f t="shared" si="5"/>
        <v>0</v>
      </c>
      <c r="I34" s="189">
        <f t="shared" si="6"/>
        <v>0</v>
      </c>
      <c r="J34" s="189" t="str">
        <f t="shared" si="18"/>
        <v xml:space="preserve"> </v>
      </c>
      <c r="K34" s="189">
        <f t="shared" si="0"/>
        <v>0</v>
      </c>
      <c r="L34" s="189">
        <f t="shared" si="7"/>
        <v>0</v>
      </c>
      <c r="M34" s="189" t="str">
        <f t="shared" si="19"/>
        <v xml:space="preserve"> </v>
      </c>
      <c r="N34" s="189">
        <f t="shared" si="1"/>
        <v>0</v>
      </c>
      <c r="O34" s="189">
        <f t="shared" si="8"/>
        <v>0</v>
      </c>
      <c r="P34" s="189" t="str">
        <f t="shared" si="20"/>
        <v xml:space="preserve"> </v>
      </c>
      <c r="Q34" s="189">
        <f t="shared" si="2"/>
        <v>0</v>
      </c>
      <c r="R34" s="189">
        <f t="shared" si="9"/>
        <v>0</v>
      </c>
      <c r="S34" s="190" t="str">
        <f t="shared" si="21"/>
        <v xml:space="preserve"> </v>
      </c>
      <c r="T34" s="191">
        <f t="shared" si="3"/>
        <v>0</v>
      </c>
      <c r="U34" s="192">
        <f t="shared" si="10"/>
        <v>0</v>
      </c>
      <c r="V34" s="193" t="str">
        <f t="shared" si="22"/>
        <v xml:space="preserve"> </v>
      </c>
      <c r="W34" s="191">
        <f t="shared" si="4"/>
        <v>0</v>
      </c>
      <c r="X34" s="192">
        <f t="shared" si="11"/>
        <v>0</v>
      </c>
      <c r="Y34" s="192">
        <f ca="1">IF(Input!$B$66&lt;=E34,7,I34+L34+O34+R34+U34+X34)</f>
        <v>7</v>
      </c>
      <c r="AA34" s="200">
        <f ca="1">IF(OR($E34&gt;Input!$B$72,$Y34=0),0,IF(OR($Y34=2,$Y34=3),Input!$B$59*((1+(Input!$B$71))^C33),IF(Y34=1,Input!$B$62*((1+(Input!$B$71))^C33))))+IF($E34&gt;Input!$B$72,0,IF($E34&gt;59,Input!$B$67*((1+(Input!$B$71))^C33)))</f>
        <v>0</v>
      </c>
      <c r="AB34" s="201"/>
      <c r="AC34" s="212"/>
      <c r="AD34" s="197"/>
      <c r="AE34" s="208">
        <f ca="1">IF(OR($E34&gt;=Input!$B$72,$E34&gt;=Input!$B$66),0,IF($Y34&gt;=2,Input!$B$60*((1+(Input!$B$69))^$C33),IF($Y34=1,Input!$B$63*((1+(Input!$B$69))^$C33),IF($Y34=0,Input!$B$65*((1+(Input!$B$69))^$C33),0))))</f>
        <v>0</v>
      </c>
      <c r="AF34" s="201"/>
      <c r="AG34" s="202"/>
      <c r="AI34" s="210">
        <f t="shared" ca="1" si="23"/>
        <v>28</v>
      </c>
      <c r="AJ34" s="211">
        <f t="shared" si="32"/>
        <v>29</v>
      </c>
      <c r="AK34" s="189">
        <f t="shared" ca="1" si="24"/>
        <v>28</v>
      </c>
      <c r="AL34" s="190">
        <f t="shared" ca="1" si="25"/>
        <v>28</v>
      </c>
      <c r="AN34" s="132">
        <f ca="1">IF(AND(Input!$B$85&lt;='Income Replacement Calculations'!$AL34,Input!$B$86&gt;='Income Replacement Calculations'!$AL34),1,0)</f>
        <v>0</v>
      </c>
      <c r="AO34" s="132">
        <f ca="1">IF(AN34=0,0,AN34+SUM(AN$6:AN33))</f>
        <v>0</v>
      </c>
      <c r="AP34" s="200">
        <f ca="1">IF(AND(Input!$B$85&lt;='Income Replacement Calculations'!$AL34,Input!$B$86&gt;='Income Replacement Calculations'!$AL34),Input!$B$83*((1+(Input!$B$87))^$C33),0)</f>
        <v>0</v>
      </c>
      <c r="AQ34" s="201"/>
      <c r="AR34" s="202"/>
      <c r="AS34" s="132">
        <f ca="1">IF(AND(Input!$B$92&lt;='Income Replacement Calculations'!$AL34,Input!$B$93&gt;='Income Replacement Calculations'!$AL34),1,0)</f>
        <v>0</v>
      </c>
      <c r="AT34" s="132">
        <f ca="1">IF(AS34=0,0,AS34+SUM(AS$6:AS33))</f>
        <v>0</v>
      </c>
      <c r="AU34" s="200">
        <f ca="1">IF(AND(Input!$B$92&lt;='Income Replacement Calculations'!$AL34,Input!$B$93&gt;='Income Replacement Calculations'!$AL34),Input!$B$90*((1+(Input!$B$94))^$C33),0)</f>
        <v>0</v>
      </c>
      <c r="AV34" s="201"/>
      <c r="AW34" s="202"/>
      <c r="AX34" s="132">
        <f ca="1">IF(AND(Input!$B$99&lt;='Income Replacement Calculations'!$AL34,Input!$B$100&gt;='Income Replacement Calculations'!$AL34),1,0)</f>
        <v>0</v>
      </c>
      <c r="AY34" s="132">
        <f ca="1">IF(AX34=0,0,AX34+SUM(AX$6:AX33))</f>
        <v>0</v>
      </c>
      <c r="AZ34" s="200">
        <f ca="1">IF(AND(Input!$B$99&lt;='Income Replacement Calculations'!$AL34,Input!$B$100&gt;='Income Replacement Calculations'!$AL34),Input!$B$97*((1+(Input!$B$101))^$C33),0)</f>
        <v>0</v>
      </c>
      <c r="BA34" s="201"/>
      <c r="BB34" s="202"/>
      <c r="BC34" s="132">
        <f ca="1">IF(AND(Input!$B$106&lt;='Income Replacement Calculations'!$AL34,Input!$B$107&gt;='Income Replacement Calculations'!$AL34),1,0)</f>
        <v>0</v>
      </c>
      <c r="BD34" s="132">
        <f ca="1">IF(BC34=0,0,BC34+SUM(BC$6:BC33))</f>
        <v>0</v>
      </c>
      <c r="BE34" s="200">
        <f ca="1">IF(AND(Input!$B$106&lt;='Income Replacement Calculations'!$AL34,Input!$B$107&gt;='Income Replacement Calculations'!$AL34),Input!$B$104*((1+(Input!$B$108))^$C33),0)</f>
        <v>0</v>
      </c>
      <c r="BF34" s="201"/>
      <c r="BG34" s="202"/>
      <c r="BH34" s="132">
        <f ca="1">IF(AND(Input!$B$113&lt;='Income Replacement Calculations'!$AL34,Input!$B$114&gt;='Income Replacement Calculations'!$AL34),1,0)</f>
        <v>0</v>
      </c>
      <c r="BI34" s="132">
        <f ca="1">IF(BH34=0,0,BH34+SUM(BH$6:BH33))</f>
        <v>0</v>
      </c>
      <c r="BJ34" s="200">
        <f ca="1">IF(AND(Input!$B$113&lt;='Income Replacement Calculations'!$AL34,Input!$B$114&gt;='Income Replacement Calculations'!$AL34),Input!$B$111*((1+(Input!$B$115))^$C33),0)</f>
        <v>0</v>
      </c>
      <c r="BK34" s="201"/>
      <c r="BL34" s="202"/>
      <c r="BM34" s="132">
        <f ca="1">IF(AND(Input!$B$120&lt;='Income Replacement Calculations'!$AL34,Input!$B$121&gt;='Income Replacement Calculations'!$AL34),1,0)</f>
        <v>0</v>
      </c>
      <c r="BN34" s="132">
        <f ca="1">IF(BM34=0,0,BM34+SUM(BM$6:BM33))</f>
        <v>0</v>
      </c>
      <c r="BO34" s="132"/>
      <c r="BP34" s="210">
        <f t="shared" ca="1" si="26"/>
        <v>28</v>
      </c>
      <c r="BQ34" s="211">
        <f t="shared" si="33"/>
        <v>29</v>
      </c>
      <c r="BR34" s="189">
        <f t="shared" ca="1" si="27"/>
        <v>28</v>
      </c>
      <c r="BS34" s="190">
        <f t="shared" ca="1" si="28"/>
        <v>28</v>
      </c>
      <c r="BT34" s="132"/>
      <c r="BU34" s="200">
        <f ca="1">IF(AND(Input!$B$120&lt;='Income Replacement Calculations'!$AL34,Input!$B$121&gt;='Income Replacement Calculations'!$AL34),Input!$B$118*((1+(Input!$B$122))^$C33),0)</f>
        <v>0</v>
      </c>
      <c r="BV34" s="201"/>
      <c r="BW34" s="202"/>
      <c r="BX34" s="203">
        <f ca="1">IF(AND(Input!$B$127&lt;='Income Replacement Calculations'!$AL34,Input!$B$128&gt;='Income Replacement Calculations'!$AL34),1,0)</f>
        <v>0</v>
      </c>
      <c r="BY34" s="203">
        <f t="shared" ca="1" si="12"/>
        <v>0</v>
      </c>
      <c r="BZ34" s="200">
        <f ca="1">IF(AND(Input!$B$127&lt;='Income Replacement Calculations'!$AL34,Input!$B$128&gt;='Income Replacement Calculations'!$AL34),Input!$B$125*((1+(Input!$B$129))^$C33),0)</f>
        <v>0</v>
      </c>
      <c r="CA34" s="201"/>
      <c r="CB34" s="202"/>
      <c r="CC34" s="203">
        <f ca="1">IF(AND(Input!$B$134&lt;='Income Replacement Calculations'!$AL34,Input!$B$135&gt;='Income Replacement Calculations'!$AL34),1,0)</f>
        <v>0</v>
      </c>
      <c r="CD34" s="203">
        <f t="shared" ca="1" si="13"/>
        <v>0</v>
      </c>
      <c r="CE34" s="200">
        <f ca="1">IF(AND(Input!$B$134&lt;='Income Replacement Calculations'!$AL34,Input!$B$135&gt;='Income Replacement Calculations'!$AL34),Input!$B$132*((1+(Input!$B$136))^$C33),0)</f>
        <v>0</v>
      </c>
      <c r="CF34" s="201"/>
      <c r="CG34" s="202"/>
      <c r="CH34" s="203">
        <f ca="1">IF(AND(Input!$B$141&lt;='Income Replacement Calculations'!$AL34,Input!$B$142&gt;='Income Replacement Calculations'!$AL34),1,0)</f>
        <v>0</v>
      </c>
      <c r="CI34" s="203">
        <f t="shared" ca="1" si="14"/>
        <v>0</v>
      </c>
      <c r="CJ34" s="200">
        <f ca="1">IF(AND(Input!$B$141&lt;='Income Replacement Calculations'!$AL34,Input!$B$142&gt;='Income Replacement Calculations'!$AL34),Input!$B$139*((1+(Input!$B$143))^$C33),0)</f>
        <v>0</v>
      </c>
      <c r="CK34" s="201"/>
      <c r="CL34" s="202"/>
      <c r="CM34" s="203">
        <f ca="1">IF(AND(Input!$B$148&lt;='Income Replacement Calculations'!$AL34,Input!$B$149&gt;='Income Replacement Calculations'!$AL34),1,0)</f>
        <v>0</v>
      </c>
      <c r="CN34" s="203">
        <f t="shared" ca="1" si="15"/>
        <v>0</v>
      </c>
      <c r="CO34" s="200">
        <f ca="1">IF(AND(Input!$B$148&lt;='Income Replacement Calculations'!$AL34,Input!$B$149&gt;='Income Replacement Calculations'!$AL34),Input!$B$146*((1+(Input!$B$150))^$C33),0)</f>
        <v>0</v>
      </c>
      <c r="CP34" s="201"/>
      <c r="CQ34" s="202"/>
      <c r="CS34" s="204">
        <f ca="1">IF($E34&gt;Input!$B$72,0,IF($CX$8&lt;0,IF(ISBLANK(AB34),AA34,AB34)+IF(ISBLANK(AF34),AE34,AF34)+IF(ISBLANK(AQ34),AP34,AQ34)+IF(ISBLANK(AV34),AU34,AV34)+IF(ISBLANK(BA34),AZ34,BA34)+IF(ISBLANK(BF34),BE34,BF34)+IF(ISBLANK(BK34),BJ34,BK34)," "))</f>
        <v>0</v>
      </c>
      <c r="CT34" s="205">
        <f ca="1">IF(CY33=0,CS33+CT33-CW33,IF($E34&gt;Input!$B$72,0,CZ33))</f>
        <v>0</v>
      </c>
      <c r="CV34" s="204">
        <f ca="1">IF($E34&gt;Input!$B$72,0,((IF($Y34=0,Input!$B$64*((1+(Input!$B$70))^$C33),IF(OR($Y34=2,$Y34=3),Input!$B$58*((1+(Input!$B$70))^$C33),IF($Y34=1,Input!$B$61*((1+(Input!$B$70))^$C33),IF($Y34=7,Input!$B$68*((1+(Input!$B$70))^$C33),0)))))))</f>
        <v>0</v>
      </c>
      <c r="CW34" s="205">
        <f ca="1">IF($E34&gt;Input!$B$72,0,CV34+IF(ISBLANK(BV34),BU34,BV34)+IF(ISBLANK(CA34),BZ34,CA34)+IF(ISBLANK(CF34),CE34,CF34)+IF(ISBLANK(CK34),CJ34,CK34)+IF(ISBLANK(CP34),CO34,CP34))</f>
        <v>0</v>
      </c>
      <c r="CY34" s="200">
        <f ca="1">IF(E34&gt;Input!$B$72,0,CW34-CS34-CT34)</f>
        <v>0</v>
      </c>
      <c r="CZ34" s="208">
        <f t="shared" ca="1" si="35"/>
        <v>0</v>
      </c>
      <c r="DA34" s="213">
        <f ca="1">IF($E34&gt;Input!$B$72,0,-PV(Input!$B$73/12,C34*12,0,CY34*12,1))</f>
        <v>0</v>
      </c>
      <c r="DC34" s="210">
        <f t="shared" ca="1" si="29"/>
        <v>28</v>
      </c>
      <c r="DD34" s="211">
        <f t="shared" si="34"/>
        <v>29</v>
      </c>
      <c r="DE34" s="189">
        <f t="shared" ca="1" si="30"/>
        <v>28</v>
      </c>
      <c r="DF34" s="190">
        <f t="shared" ca="1" si="31"/>
        <v>28</v>
      </c>
      <c r="DG34" s="224"/>
      <c r="DH34" s="228"/>
      <c r="DI34" s="224"/>
      <c r="DJ34" s="227">
        <f ca="1">('Income Replacement Calculations'!CV34*12)+'Lump Sum Projectors'!BR34</f>
        <v>0</v>
      </c>
      <c r="DK34" s="227">
        <f ca="1">IF('Future Needs'!$X33&lt;0,0,'Future Needs'!X33)+'Lump Sum Projectors'!$BR34</f>
        <v>0</v>
      </c>
    </row>
    <row r="35" spans="2:115">
      <c r="B35" s="210">
        <f ca="1">IF('Income Replacement Calculations'!$CX$8&lt;0,B34+1)</f>
        <v>29</v>
      </c>
      <c r="C35" s="211">
        <f ca="1">IF('Income Replacement Calculations'!$CX$8&lt;0,C34+1)</f>
        <v>30</v>
      </c>
      <c r="D35" s="189">
        <f ca="1">IF('Income Replacement Calculations'!$CX$8&lt;0,D34+1)</f>
        <v>29</v>
      </c>
      <c r="E35" s="190">
        <f ca="1">IF('Income Replacement Calculations'!$CX$8&lt;0,E34+1)</f>
        <v>29</v>
      </c>
      <c r="G35" s="188" t="str">
        <f t="shared" si="17"/>
        <v xml:space="preserve"> </v>
      </c>
      <c r="H35" s="189">
        <f t="shared" si="5"/>
        <v>0</v>
      </c>
      <c r="I35" s="189">
        <f t="shared" si="6"/>
        <v>0</v>
      </c>
      <c r="J35" s="189" t="str">
        <f t="shared" si="18"/>
        <v xml:space="preserve"> </v>
      </c>
      <c r="K35" s="189">
        <f t="shared" si="0"/>
        <v>0</v>
      </c>
      <c r="L35" s="189">
        <f t="shared" si="7"/>
        <v>0</v>
      </c>
      <c r="M35" s="189" t="str">
        <f t="shared" si="19"/>
        <v xml:space="preserve"> </v>
      </c>
      <c r="N35" s="189">
        <f t="shared" si="1"/>
        <v>0</v>
      </c>
      <c r="O35" s="189">
        <f t="shared" si="8"/>
        <v>0</v>
      </c>
      <c r="P35" s="189" t="str">
        <f t="shared" si="20"/>
        <v xml:space="preserve"> </v>
      </c>
      <c r="Q35" s="189">
        <f t="shared" si="2"/>
        <v>0</v>
      </c>
      <c r="R35" s="189">
        <f t="shared" si="9"/>
        <v>0</v>
      </c>
      <c r="S35" s="190" t="str">
        <f t="shared" si="21"/>
        <v xml:space="preserve"> </v>
      </c>
      <c r="T35" s="191">
        <f t="shared" si="3"/>
        <v>0</v>
      </c>
      <c r="U35" s="192">
        <f t="shared" si="10"/>
        <v>0</v>
      </c>
      <c r="V35" s="193" t="str">
        <f t="shared" si="22"/>
        <v xml:space="preserve"> </v>
      </c>
      <c r="W35" s="191">
        <f t="shared" si="4"/>
        <v>0</v>
      </c>
      <c r="X35" s="192">
        <f t="shared" si="11"/>
        <v>0</v>
      </c>
      <c r="Y35" s="192">
        <f ca="1">IF(Input!$B$66&lt;=E35,7,I35+L35+O35+R35+U35+X35)</f>
        <v>7</v>
      </c>
      <c r="AA35" s="200">
        <f ca="1">IF(OR($E35&gt;Input!$B$72,$Y35=0),0,IF(OR($Y35=2,$Y35=3),Input!$B$59*((1+(Input!$B$71))^C34),IF(Y35=1,Input!$B$62*((1+(Input!$B$71))^C34))))+IF($E35&gt;Input!$B$72,0,IF($E35&gt;59,Input!$B$67*((1+(Input!$B$71))^C34)))</f>
        <v>0</v>
      </c>
      <c r="AB35" s="201"/>
      <c r="AC35" s="212"/>
      <c r="AD35" s="197"/>
      <c r="AE35" s="208">
        <f ca="1">IF(OR($E35&gt;=Input!$B$72,$E35&gt;=Input!$B$66),0,IF($Y35&gt;=2,Input!$B$60*((1+(Input!$B$69))^$C34),IF($Y35=1,Input!$B$63*((1+(Input!$B$69))^$C34),IF($Y35=0,Input!$B$65*((1+(Input!$B$69))^$C34),0))))</f>
        <v>0</v>
      </c>
      <c r="AF35" s="201"/>
      <c r="AG35" s="202"/>
      <c r="AI35" s="210">
        <f t="shared" ca="1" si="23"/>
        <v>29</v>
      </c>
      <c r="AJ35" s="211">
        <f t="shared" si="32"/>
        <v>30</v>
      </c>
      <c r="AK35" s="189">
        <f t="shared" ca="1" si="24"/>
        <v>29</v>
      </c>
      <c r="AL35" s="190">
        <f t="shared" ca="1" si="25"/>
        <v>29</v>
      </c>
      <c r="AN35" s="132">
        <f ca="1">IF(AND(Input!$B$85&lt;='Income Replacement Calculations'!$AL35,Input!$B$86&gt;='Income Replacement Calculations'!$AL35),1,0)</f>
        <v>0</v>
      </c>
      <c r="AO35" s="132">
        <f ca="1">IF(AN35=0,0,AN35+SUM(AN$6:AN34))</f>
        <v>0</v>
      </c>
      <c r="AP35" s="200">
        <f ca="1">IF(AND(Input!$B$85&lt;='Income Replacement Calculations'!$AL35,Input!$B$86&gt;='Income Replacement Calculations'!$AL35),Input!$B$83*((1+(Input!$B$87))^$C34),0)</f>
        <v>0</v>
      </c>
      <c r="AQ35" s="201"/>
      <c r="AR35" s="202"/>
      <c r="AS35" s="132">
        <f ca="1">IF(AND(Input!$B$92&lt;='Income Replacement Calculations'!$AL35,Input!$B$93&gt;='Income Replacement Calculations'!$AL35),1,0)</f>
        <v>0</v>
      </c>
      <c r="AT35" s="132">
        <f ca="1">IF(AS35=0,0,AS35+SUM(AS$6:AS34))</f>
        <v>0</v>
      </c>
      <c r="AU35" s="200">
        <f ca="1">IF(AND(Input!$B$92&lt;='Income Replacement Calculations'!$AL35,Input!$B$93&gt;='Income Replacement Calculations'!$AL35),Input!$B$90*((1+(Input!$B$94))^$C34),0)</f>
        <v>0</v>
      </c>
      <c r="AV35" s="201"/>
      <c r="AW35" s="202"/>
      <c r="AX35" s="132">
        <f ca="1">IF(AND(Input!$B$99&lt;='Income Replacement Calculations'!$AL35,Input!$B$100&gt;='Income Replacement Calculations'!$AL35),1,0)</f>
        <v>0</v>
      </c>
      <c r="AY35" s="132">
        <f ca="1">IF(AX35=0,0,AX35+SUM(AX$6:AX34))</f>
        <v>0</v>
      </c>
      <c r="AZ35" s="200">
        <f ca="1">IF(AND(Input!$B$99&lt;='Income Replacement Calculations'!$AL35,Input!$B$100&gt;='Income Replacement Calculations'!$AL35),Input!$B$97*((1+(Input!$B$101))^$C34),0)</f>
        <v>0</v>
      </c>
      <c r="BA35" s="201"/>
      <c r="BB35" s="202"/>
      <c r="BC35" s="132">
        <f ca="1">IF(AND(Input!$B$106&lt;='Income Replacement Calculations'!$AL35,Input!$B$107&gt;='Income Replacement Calculations'!$AL35),1,0)</f>
        <v>0</v>
      </c>
      <c r="BD35" s="132">
        <f ca="1">IF(BC35=0,0,BC35+SUM(BC$6:BC34))</f>
        <v>0</v>
      </c>
      <c r="BE35" s="200">
        <f ca="1">IF(AND(Input!$B$106&lt;='Income Replacement Calculations'!$AL35,Input!$B$107&gt;='Income Replacement Calculations'!$AL35),Input!$B$104*((1+(Input!$B$108))^$C34),0)</f>
        <v>0</v>
      </c>
      <c r="BF35" s="201"/>
      <c r="BG35" s="202"/>
      <c r="BH35" s="132">
        <f ca="1">IF(AND(Input!$B$113&lt;='Income Replacement Calculations'!$AL35,Input!$B$114&gt;='Income Replacement Calculations'!$AL35),1,0)</f>
        <v>0</v>
      </c>
      <c r="BI35" s="132">
        <f ca="1">IF(BH35=0,0,BH35+SUM(BH$6:BH34))</f>
        <v>0</v>
      </c>
      <c r="BJ35" s="200">
        <f ca="1">IF(AND(Input!$B$113&lt;='Income Replacement Calculations'!$AL35,Input!$B$114&gt;='Income Replacement Calculations'!$AL35),Input!$B$111*((1+(Input!$B$115))^$C34),0)</f>
        <v>0</v>
      </c>
      <c r="BK35" s="201"/>
      <c r="BL35" s="202"/>
      <c r="BM35" s="132">
        <f ca="1">IF(AND(Input!$B$120&lt;='Income Replacement Calculations'!$AL35,Input!$B$121&gt;='Income Replacement Calculations'!$AL35),1,0)</f>
        <v>0</v>
      </c>
      <c r="BN35" s="132">
        <f ca="1">IF(BM35=0,0,BM35+SUM(BM$6:BM34))</f>
        <v>0</v>
      </c>
      <c r="BO35" s="132"/>
      <c r="BP35" s="210">
        <f t="shared" ca="1" si="26"/>
        <v>29</v>
      </c>
      <c r="BQ35" s="211">
        <f t="shared" si="33"/>
        <v>30</v>
      </c>
      <c r="BR35" s="189">
        <f t="shared" ca="1" si="27"/>
        <v>29</v>
      </c>
      <c r="BS35" s="190">
        <f t="shared" ca="1" si="28"/>
        <v>29</v>
      </c>
      <c r="BT35" s="132"/>
      <c r="BU35" s="200">
        <f ca="1">IF(AND(Input!$B$120&lt;='Income Replacement Calculations'!$AL35,Input!$B$121&gt;='Income Replacement Calculations'!$AL35),Input!$B$118*((1+(Input!$B$122))^$C34),0)</f>
        <v>0</v>
      </c>
      <c r="BV35" s="201"/>
      <c r="BW35" s="202"/>
      <c r="BX35" s="203">
        <f ca="1">IF(AND(Input!$B$127&lt;='Income Replacement Calculations'!$AL35,Input!$B$128&gt;='Income Replacement Calculations'!$AL35),1,0)</f>
        <v>0</v>
      </c>
      <c r="BY35" s="203">
        <f t="shared" ca="1" si="12"/>
        <v>0</v>
      </c>
      <c r="BZ35" s="200">
        <f ca="1">IF(AND(Input!$B$127&lt;='Income Replacement Calculations'!$AL35,Input!$B$128&gt;='Income Replacement Calculations'!$AL35),Input!$B$125*((1+(Input!$B$129))^$C34),0)</f>
        <v>0</v>
      </c>
      <c r="CA35" s="201"/>
      <c r="CB35" s="202"/>
      <c r="CC35" s="203">
        <f ca="1">IF(AND(Input!$B$134&lt;='Income Replacement Calculations'!$AL35,Input!$B$135&gt;='Income Replacement Calculations'!$AL35),1,0)</f>
        <v>0</v>
      </c>
      <c r="CD35" s="203">
        <f t="shared" ca="1" si="13"/>
        <v>0</v>
      </c>
      <c r="CE35" s="200">
        <f ca="1">IF(AND(Input!$B$134&lt;='Income Replacement Calculations'!$AL35,Input!$B$135&gt;='Income Replacement Calculations'!$AL35),Input!$B$132*((1+(Input!$B$136))^$C34),0)</f>
        <v>0</v>
      </c>
      <c r="CF35" s="201"/>
      <c r="CG35" s="202"/>
      <c r="CH35" s="203">
        <f ca="1">IF(AND(Input!$B$141&lt;='Income Replacement Calculations'!$AL35,Input!$B$142&gt;='Income Replacement Calculations'!$AL35),1,0)</f>
        <v>0</v>
      </c>
      <c r="CI35" s="203">
        <f t="shared" ca="1" si="14"/>
        <v>0</v>
      </c>
      <c r="CJ35" s="200">
        <f ca="1">IF(AND(Input!$B$141&lt;='Income Replacement Calculations'!$AL35,Input!$B$142&gt;='Income Replacement Calculations'!$AL35),Input!$B$139*((1+(Input!$B$143))^$C34),0)</f>
        <v>0</v>
      </c>
      <c r="CK35" s="201"/>
      <c r="CL35" s="202"/>
      <c r="CM35" s="203">
        <f ca="1">IF(AND(Input!$B$148&lt;='Income Replacement Calculations'!$AL35,Input!$B$149&gt;='Income Replacement Calculations'!$AL35),1,0)</f>
        <v>0</v>
      </c>
      <c r="CN35" s="203">
        <f t="shared" ca="1" si="15"/>
        <v>0</v>
      </c>
      <c r="CO35" s="200">
        <f ca="1">IF(AND(Input!$B$148&lt;='Income Replacement Calculations'!$AL35,Input!$B$149&gt;='Income Replacement Calculations'!$AL35),Input!$B$146*((1+(Input!$B$150))^$C34),0)</f>
        <v>0</v>
      </c>
      <c r="CP35" s="201"/>
      <c r="CQ35" s="202"/>
      <c r="CS35" s="204">
        <f ca="1">IF($E35&gt;Input!$B$72,0,IF($CX$8&lt;0,IF(ISBLANK(AB35),AA35,AB35)+IF(ISBLANK(AF35),AE35,AF35)+IF(ISBLANK(AQ35),AP35,AQ35)+IF(ISBLANK(AV35),AU35,AV35)+IF(ISBLANK(BA35),AZ35,BA35)+IF(ISBLANK(BF35),BE35,BF35)+IF(ISBLANK(BK35),BJ35,BK35)," "))</f>
        <v>0</v>
      </c>
      <c r="CT35" s="205">
        <f ca="1">IF(CY34=0,CS34+CT34-CW34,IF($E35&gt;Input!$B$72,0,CZ34))</f>
        <v>0</v>
      </c>
      <c r="CV35" s="204">
        <f ca="1">IF($E35&gt;Input!$B$72,0,((IF($Y35=0,Input!$B$64*((1+(Input!$B$70))^$C34),IF(OR($Y35=2,$Y35=3),Input!$B$58*((1+(Input!$B$70))^$C34),IF($Y35=1,Input!$B$61*((1+(Input!$B$70))^$C34),IF($Y35=7,Input!$B$68*((1+(Input!$B$70))^$C34),0)))))))</f>
        <v>0</v>
      </c>
      <c r="CW35" s="205">
        <f ca="1">IF($E35&gt;Input!$B$72,0,CV35+IF(ISBLANK(BV35),BU35,BV35)+IF(ISBLANK(CA35),BZ35,CA35)+IF(ISBLANK(CF35),CE35,CF35)+IF(ISBLANK(CK35),CJ35,CK35)+IF(ISBLANK(CP35),CO35,CP35))</f>
        <v>0</v>
      </c>
      <c r="CY35" s="200">
        <f ca="1">IF(E35&gt;Input!$B$72,0,CW35-CS35-CT35)</f>
        <v>0</v>
      </c>
      <c r="CZ35" s="208">
        <f t="shared" ca="1" si="35"/>
        <v>0</v>
      </c>
      <c r="DA35" s="213">
        <f ca="1">IF($E35&gt;Input!$B$72,0,-PV(Input!$B$73/12,C35*12,0,CY35*12,1))</f>
        <v>0</v>
      </c>
      <c r="DC35" s="210">
        <f t="shared" ca="1" si="29"/>
        <v>29</v>
      </c>
      <c r="DD35" s="211">
        <f t="shared" si="34"/>
        <v>30</v>
      </c>
      <c r="DE35" s="189">
        <f t="shared" ca="1" si="30"/>
        <v>29</v>
      </c>
      <c r="DF35" s="190">
        <f t="shared" ca="1" si="31"/>
        <v>29</v>
      </c>
      <c r="DG35" s="224"/>
      <c r="DH35" s="224"/>
      <c r="DI35" s="224"/>
      <c r="DJ35" s="227">
        <f ca="1">('Income Replacement Calculations'!CV35*12)+'Lump Sum Projectors'!BR35</f>
        <v>0</v>
      </c>
      <c r="DK35" s="227">
        <f ca="1">IF('Future Needs'!$X34&lt;0,0,'Future Needs'!X34)+'Lump Sum Projectors'!$BR35</f>
        <v>0</v>
      </c>
    </row>
    <row r="36" spans="2:115">
      <c r="B36" s="210">
        <f ca="1">IF('Income Replacement Calculations'!$CX$8&lt;0,B35+1)</f>
        <v>30</v>
      </c>
      <c r="C36" s="211">
        <f ca="1">IF('Income Replacement Calculations'!$CX$8&lt;0,C35+1)</f>
        <v>31</v>
      </c>
      <c r="D36" s="189">
        <f ca="1">IF('Income Replacement Calculations'!$CX$8&lt;0,D35+1)</f>
        <v>30</v>
      </c>
      <c r="E36" s="190">
        <f ca="1">IF('Income Replacement Calculations'!$CX$8&lt;0,E35+1)</f>
        <v>30</v>
      </c>
      <c r="G36" s="188" t="str">
        <f t="shared" si="17"/>
        <v xml:space="preserve"> </v>
      </c>
      <c r="H36" s="189">
        <f t="shared" si="5"/>
        <v>0</v>
      </c>
      <c r="I36" s="189">
        <f t="shared" si="6"/>
        <v>0</v>
      </c>
      <c r="J36" s="189" t="str">
        <f t="shared" si="18"/>
        <v xml:space="preserve"> </v>
      </c>
      <c r="K36" s="189">
        <f t="shared" si="0"/>
        <v>0</v>
      </c>
      <c r="L36" s="189">
        <f t="shared" si="7"/>
        <v>0</v>
      </c>
      <c r="M36" s="189" t="str">
        <f t="shared" si="19"/>
        <v xml:space="preserve"> </v>
      </c>
      <c r="N36" s="189">
        <f t="shared" si="1"/>
        <v>0</v>
      </c>
      <c r="O36" s="189">
        <f t="shared" si="8"/>
        <v>0</v>
      </c>
      <c r="P36" s="189" t="str">
        <f t="shared" si="20"/>
        <v xml:space="preserve"> </v>
      </c>
      <c r="Q36" s="189">
        <f t="shared" si="2"/>
        <v>0</v>
      </c>
      <c r="R36" s="189">
        <f t="shared" si="9"/>
        <v>0</v>
      </c>
      <c r="S36" s="190" t="str">
        <f t="shared" si="21"/>
        <v xml:space="preserve"> </v>
      </c>
      <c r="T36" s="191">
        <f t="shared" si="3"/>
        <v>0</v>
      </c>
      <c r="U36" s="192">
        <f t="shared" si="10"/>
        <v>0</v>
      </c>
      <c r="V36" s="193" t="str">
        <f t="shared" si="22"/>
        <v xml:space="preserve"> </v>
      </c>
      <c r="W36" s="191">
        <f t="shared" si="4"/>
        <v>0</v>
      </c>
      <c r="X36" s="192">
        <f t="shared" si="11"/>
        <v>0</v>
      </c>
      <c r="Y36" s="192">
        <f ca="1">IF(Input!$B$66&lt;=E36,7,I36+L36+O36+R36+U36+X36)</f>
        <v>7</v>
      </c>
      <c r="AA36" s="200">
        <f ca="1">IF(OR($E36&gt;Input!$B$72,$Y36=0),0,IF(OR($Y36=2,$Y36=3),Input!$B$59*((1+(Input!$B$71))^C35),IF(Y36=1,Input!$B$62*((1+(Input!$B$71))^C35))))+IF($E36&gt;Input!$B$72,0,IF($E36&gt;59,Input!$B$67*((1+(Input!$B$71))^C35)))</f>
        <v>0</v>
      </c>
      <c r="AB36" s="201"/>
      <c r="AC36" s="212"/>
      <c r="AD36" s="197"/>
      <c r="AE36" s="208">
        <f ca="1">IF(OR($E36&gt;=Input!$B$72,$E36&gt;=Input!$B$66),0,IF($Y36&gt;=2,Input!$B$60*((1+(Input!$B$69))^$C35),IF($Y36=1,Input!$B$63*((1+(Input!$B$69))^$C35),IF($Y36=0,Input!$B$65*((1+(Input!$B$69))^$C35),0))))</f>
        <v>0</v>
      </c>
      <c r="AF36" s="201"/>
      <c r="AG36" s="202"/>
      <c r="AI36" s="210">
        <f t="shared" ca="1" si="23"/>
        <v>30</v>
      </c>
      <c r="AJ36" s="211">
        <f t="shared" si="32"/>
        <v>31</v>
      </c>
      <c r="AK36" s="189">
        <f t="shared" ca="1" si="24"/>
        <v>30</v>
      </c>
      <c r="AL36" s="190">
        <f t="shared" ca="1" si="25"/>
        <v>30</v>
      </c>
      <c r="AN36" s="132">
        <f ca="1">IF(AND(Input!$B$85&lt;='Income Replacement Calculations'!$AL36,Input!$B$86&gt;='Income Replacement Calculations'!$AL36),1,0)</f>
        <v>0</v>
      </c>
      <c r="AO36" s="132">
        <f ca="1">IF(AN36=0,0,AN36+SUM(AN$6:AN35))</f>
        <v>0</v>
      </c>
      <c r="AP36" s="200">
        <f ca="1">IF(AND(Input!$B$85&lt;='Income Replacement Calculations'!$AL36,Input!$B$86&gt;='Income Replacement Calculations'!$AL36),Input!$B$83*((1+(Input!$B$87))^$C35),0)</f>
        <v>0</v>
      </c>
      <c r="AQ36" s="201"/>
      <c r="AR36" s="202"/>
      <c r="AS36" s="132">
        <f ca="1">IF(AND(Input!$B$92&lt;='Income Replacement Calculations'!$AL36,Input!$B$93&gt;='Income Replacement Calculations'!$AL36),1,0)</f>
        <v>0</v>
      </c>
      <c r="AT36" s="132">
        <f ca="1">IF(AS36=0,0,AS36+SUM(AS$6:AS35))</f>
        <v>0</v>
      </c>
      <c r="AU36" s="200">
        <f ca="1">IF(AND(Input!$B$92&lt;='Income Replacement Calculations'!$AL36,Input!$B$93&gt;='Income Replacement Calculations'!$AL36),Input!$B$90*((1+(Input!$B$94))^$C35),0)</f>
        <v>0</v>
      </c>
      <c r="AV36" s="201"/>
      <c r="AW36" s="202"/>
      <c r="AX36" s="132">
        <f ca="1">IF(AND(Input!$B$99&lt;='Income Replacement Calculations'!$AL36,Input!$B$100&gt;='Income Replacement Calculations'!$AL36),1,0)</f>
        <v>0</v>
      </c>
      <c r="AY36" s="132">
        <f ca="1">IF(AX36=0,0,AX36+SUM(AX$6:AX35))</f>
        <v>0</v>
      </c>
      <c r="AZ36" s="200">
        <f ca="1">IF(AND(Input!$B$99&lt;='Income Replacement Calculations'!$AL36,Input!$B$100&gt;='Income Replacement Calculations'!$AL36),Input!$B$97*((1+(Input!$B$101))^$C35),0)</f>
        <v>0</v>
      </c>
      <c r="BA36" s="201"/>
      <c r="BB36" s="202"/>
      <c r="BC36" s="132">
        <f ca="1">IF(AND(Input!$B$106&lt;='Income Replacement Calculations'!$AL36,Input!$B$107&gt;='Income Replacement Calculations'!$AL36),1,0)</f>
        <v>0</v>
      </c>
      <c r="BD36" s="132">
        <f ca="1">IF(BC36=0,0,BC36+SUM(BC$6:BC35))</f>
        <v>0</v>
      </c>
      <c r="BE36" s="200">
        <f ca="1">IF(AND(Input!$B$106&lt;='Income Replacement Calculations'!$AL36,Input!$B$107&gt;='Income Replacement Calculations'!$AL36),Input!$B$104*((1+(Input!$B$108))^$C35),0)</f>
        <v>0</v>
      </c>
      <c r="BF36" s="201"/>
      <c r="BG36" s="202"/>
      <c r="BH36" s="132">
        <f ca="1">IF(AND(Input!$B$113&lt;='Income Replacement Calculations'!$AL36,Input!$B$114&gt;='Income Replacement Calculations'!$AL36),1,0)</f>
        <v>0</v>
      </c>
      <c r="BI36" s="132">
        <f ca="1">IF(BH36=0,0,BH36+SUM(BH$6:BH35))</f>
        <v>0</v>
      </c>
      <c r="BJ36" s="200">
        <f ca="1">IF(AND(Input!$B$113&lt;='Income Replacement Calculations'!$AL36,Input!$B$114&gt;='Income Replacement Calculations'!$AL36),Input!$B$111*((1+(Input!$B$115))^$C35),0)</f>
        <v>0</v>
      </c>
      <c r="BK36" s="201"/>
      <c r="BL36" s="202"/>
      <c r="BM36" s="132">
        <f ca="1">IF(AND(Input!$B$120&lt;='Income Replacement Calculations'!$AL36,Input!$B$121&gt;='Income Replacement Calculations'!$AL36),1,0)</f>
        <v>0</v>
      </c>
      <c r="BN36" s="132">
        <f ca="1">IF(BM36=0,0,BM36+SUM(BM$6:BM35))</f>
        <v>0</v>
      </c>
      <c r="BO36" s="132"/>
      <c r="BP36" s="210">
        <f t="shared" ca="1" si="26"/>
        <v>30</v>
      </c>
      <c r="BQ36" s="211">
        <f t="shared" si="33"/>
        <v>31</v>
      </c>
      <c r="BR36" s="189">
        <f t="shared" ca="1" si="27"/>
        <v>30</v>
      </c>
      <c r="BS36" s="190">
        <f t="shared" ca="1" si="28"/>
        <v>30</v>
      </c>
      <c r="BT36" s="132"/>
      <c r="BU36" s="200">
        <f ca="1">IF(AND(Input!$B$120&lt;='Income Replacement Calculations'!$AL36,Input!$B$121&gt;='Income Replacement Calculations'!$AL36),Input!$B$118*((1+(Input!$B$122))^$C35),0)</f>
        <v>0</v>
      </c>
      <c r="BV36" s="201"/>
      <c r="BW36" s="202"/>
      <c r="BX36" s="203">
        <f ca="1">IF(AND(Input!$B$127&lt;='Income Replacement Calculations'!$AL36,Input!$B$128&gt;='Income Replacement Calculations'!$AL36),1,0)</f>
        <v>0</v>
      </c>
      <c r="BY36" s="203">
        <f t="shared" ca="1" si="12"/>
        <v>0</v>
      </c>
      <c r="BZ36" s="200">
        <f ca="1">IF(AND(Input!$B$127&lt;='Income Replacement Calculations'!$AL36,Input!$B$128&gt;='Income Replacement Calculations'!$AL36),Input!$B$125*((1+(Input!$B$129))^$C35),0)</f>
        <v>0</v>
      </c>
      <c r="CA36" s="201"/>
      <c r="CB36" s="202"/>
      <c r="CC36" s="203">
        <f ca="1">IF(AND(Input!$B$134&lt;='Income Replacement Calculations'!$AL36,Input!$B$135&gt;='Income Replacement Calculations'!$AL36),1,0)</f>
        <v>0</v>
      </c>
      <c r="CD36" s="203">
        <f t="shared" ca="1" si="13"/>
        <v>0</v>
      </c>
      <c r="CE36" s="200">
        <f ca="1">IF(AND(Input!$B$134&lt;='Income Replacement Calculations'!$AL36,Input!$B$135&gt;='Income Replacement Calculations'!$AL36),Input!$B$132*((1+(Input!$B$136))^$C35),0)</f>
        <v>0</v>
      </c>
      <c r="CF36" s="201"/>
      <c r="CG36" s="202"/>
      <c r="CH36" s="203">
        <f ca="1">IF(AND(Input!$B$141&lt;='Income Replacement Calculations'!$AL36,Input!$B$142&gt;='Income Replacement Calculations'!$AL36),1,0)</f>
        <v>0</v>
      </c>
      <c r="CI36" s="203">
        <f t="shared" ca="1" si="14"/>
        <v>0</v>
      </c>
      <c r="CJ36" s="200">
        <f ca="1">IF(AND(Input!$B$141&lt;='Income Replacement Calculations'!$AL36,Input!$B$142&gt;='Income Replacement Calculations'!$AL36),Input!$B$139*((1+(Input!$B$143))^$C35),0)</f>
        <v>0</v>
      </c>
      <c r="CK36" s="201"/>
      <c r="CL36" s="202"/>
      <c r="CM36" s="203">
        <f ca="1">IF(AND(Input!$B$148&lt;='Income Replacement Calculations'!$AL36,Input!$B$149&gt;='Income Replacement Calculations'!$AL36),1,0)</f>
        <v>0</v>
      </c>
      <c r="CN36" s="203">
        <f t="shared" ca="1" si="15"/>
        <v>0</v>
      </c>
      <c r="CO36" s="200">
        <f ca="1">IF(AND(Input!$B$148&lt;='Income Replacement Calculations'!$AL36,Input!$B$149&gt;='Income Replacement Calculations'!$AL36),Input!$B$146*((1+(Input!$B$150))^$C35),0)</f>
        <v>0</v>
      </c>
      <c r="CP36" s="201"/>
      <c r="CQ36" s="202"/>
      <c r="CS36" s="204">
        <f ca="1">IF($E36&gt;Input!$B$72,0,IF($CX$8&lt;0,IF(ISBLANK(AB36),AA36,AB36)+IF(ISBLANK(AF36),AE36,AF36)+IF(ISBLANK(AQ36),AP36,AQ36)+IF(ISBLANK(AV36),AU36,AV36)+IF(ISBLANK(BA36),AZ36,BA36)+IF(ISBLANK(BF36),BE36,BF36)+IF(ISBLANK(BK36),BJ36,BK36)," "))</f>
        <v>0</v>
      </c>
      <c r="CT36" s="205">
        <f ca="1">IF(CY35=0,CS35+CT35-CW35,IF($E36&gt;Input!$B$72,0,CZ35))</f>
        <v>0</v>
      </c>
      <c r="CV36" s="204">
        <f ca="1">IF($E36&gt;Input!$B$72,0,((IF($Y36=0,Input!$B$64*((1+(Input!$B$70))^$C35),IF(OR($Y36=2,$Y36=3),Input!$B$58*((1+(Input!$B$70))^$C35),IF($Y36=1,Input!$B$61*((1+(Input!$B$70))^$C35),IF($Y36=7,Input!$B$68*((1+(Input!$B$70))^$C35),0)))))))</f>
        <v>0</v>
      </c>
      <c r="CW36" s="205">
        <f ca="1">IF($E36&gt;Input!$B$72,0,CV36+IF(ISBLANK(BV36),BU36,BV36)+IF(ISBLANK(CA36),BZ36,CA36)+IF(ISBLANK(CF36),CE36,CF36)+IF(ISBLANK(CK36),CJ36,CK36)+IF(ISBLANK(CP36),CO36,CP36))</f>
        <v>0</v>
      </c>
      <c r="CY36" s="200">
        <f ca="1">IF(E36&gt;Input!$B$72,0,CW36-CS36-CT36)</f>
        <v>0</v>
      </c>
      <c r="CZ36" s="208">
        <f t="shared" ca="1" si="35"/>
        <v>0</v>
      </c>
      <c r="DA36" s="213">
        <f ca="1">IF($E36&gt;Input!$B$72,0,-PV(Input!$B$73/12,C36*12,0,CY36*12,1))</f>
        <v>0</v>
      </c>
      <c r="DC36" s="210">
        <f t="shared" ca="1" si="29"/>
        <v>30</v>
      </c>
      <c r="DD36" s="211">
        <f t="shared" si="34"/>
        <v>31</v>
      </c>
      <c r="DE36" s="189">
        <f t="shared" ca="1" si="30"/>
        <v>30</v>
      </c>
      <c r="DF36" s="190">
        <f t="shared" ca="1" si="31"/>
        <v>30</v>
      </c>
      <c r="DG36" s="224"/>
      <c r="DH36" s="224"/>
      <c r="DI36" s="224"/>
      <c r="DJ36" s="227">
        <f ca="1">('Income Replacement Calculations'!CV36*12)+'Lump Sum Projectors'!BR36</f>
        <v>0</v>
      </c>
      <c r="DK36" s="227">
        <f ca="1">IF('Future Needs'!$X35&lt;0,0,'Future Needs'!X35)+'Lump Sum Projectors'!$BR36</f>
        <v>0</v>
      </c>
    </row>
    <row r="37" spans="2:115">
      <c r="B37" s="210">
        <f ca="1">IF('Income Replacement Calculations'!$CX$8&lt;0,B36+1)</f>
        <v>31</v>
      </c>
      <c r="C37" s="211">
        <f ca="1">IF('Income Replacement Calculations'!$CX$8&lt;0,C36+1)</f>
        <v>32</v>
      </c>
      <c r="D37" s="189">
        <f ca="1">IF('Income Replacement Calculations'!$CX$8&lt;0,D36+1)</f>
        <v>31</v>
      </c>
      <c r="E37" s="190">
        <f ca="1">IF('Income Replacement Calculations'!$CX$8&lt;0,E36+1)</f>
        <v>31</v>
      </c>
      <c r="G37" s="188" t="str">
        <f t="shared" si="17"/>
        <v xml:space="preserve"> </v>
      </c>
      <c r="H37" s="189">
        <f t="shared" si="5"/>
        <v>0</v>
      </c>
      <c r="I37" s="189">
        <f t="shared" si="6"/>
        <v>0</v>
      </c>
      <c r="J37" s="189" t="str">
        <f t="shared" si="18"/>
        <v xml:space="preserve"> </v>
      </c>
      <c r="K37" s="189">
        <f t="shared" si="0"/>
        <v>0</v>
      </c>
      <c r="L37" s="189">
        <f t="shared" si="7"/>
        <v>0</v>
      </c>
      <c r="M37" s="189" t="str">
        <f t="shared" si="19"/>
        <v xml:space="preserve"> </v>
      </c>
      <c r="N37" s="189">
        <f t="shared" si="1"/>
        <v>0</v>
      </c>
      <c r="O37" s="189">
        <f t="shared" si="8"/>
        <v>0</v>
      </c>
      <c r="P37" s="189" t="str">
        <f t="shared" si="20"/>
        <v xml:space="preserve"> </v>
      </c>
      <c r="Q37" s="189">
        <f t="shared" si="2"/>
        <v>0</v>
      </c>
      <c r="R37" s="189">
        <f t="shared" si="9"/>
        <v>0</v>
      </c>
      <c r="S37" s="190" t="str">
        <f t="shared" si="21"/>
        <v xml:space="preserve"> </v>
      </c>
      <c r="T37" s="191">
        <f t="shared" si="3"/>
        <v>0</v>
      </c>
      <c r="U37" s="192">
        <f t="shared" si="10"/>
        <v>0</v>
      </c>
      <c r="V37" s="193" t="str">
        <f t="shared" si="22"/>
        <v xml:space="preserve"> </v>
      </c>
      <c r="W37" s="191">
        <f t="shared" si="4"/>
        <v>0</v>
      </c>
      <c r="X37" s="192">
        <f t="shared" si="11"/>
        <v>0</v>
      </c>
      <c r="Y37" s="192">
        <f ca="1">IF(Input!$B$66&lt;=E37,7,I37+L37+O37+R37+U37+X37)</f>
        <v>7</v>
      </c>
      <c r="AA37" s="200">
        <f ca="1">IF(OR($E37&gt;Input!$B$72,$Y37=0),0,IF(OR($Y37=2,$Y37=3),Input!$B$59*((1+(Input!$B$71))^C36),IF(Y37=1,Input!$B$62*((1+(Input!$B$71))^C36))))+IF($E37&gt;Input!$B$72,0,IF($E37&gt;59,Input!$B$67*((1+(Input!$B$71))^C36)))</f>
        <v>0</v>
      </c>
      <c r="AB37" s="201"/>
      <c r="AC37" s="212"/>
      <c r="AD37" s="197"/>
      <c r="AE37" s="208">
        <f ca="1">IF(OR($E37&gt;=Input!$B$72,$E37&gt;=Input!$B$66),0,IF($Y37&gt;=2,Input!$B$60*((1+(Input!$B$69))^$C36),IF($Y37=1,Input!$B$63*((1+(Input!$B$69))^$C36),IF($Y37=0,Input!$B$65*((1+(Input!$B$69))^$C36),0))))</f>
        <v>0</v>
      </c>
      <c r="AF37" s="201"/>
      <c r="AG37" s="202"/>
      <c r="AI37" s="210">
        <f t="shared" ca="1" si="23"/>
        <v>31</v>
      </c>
      <c r="AJ37" s="211">
        <f t="shared" si="32"/>
        <v>32</v>
      </c>
      <c r="AK37" s="189">
        <f t="shared" ca="1" si="24"/>
        <v>31</v>
      </c>
      <c r="AL37" s="190">
        <f t="shared" ca="1" si="25"/>
        <v>31</v>
      </c>
      <c r="AN37" s="132">
        <f ca="1">IF(AND(Input!$B$85&lt;='Income Replacement Calculations'!$AL37,Input!$B$86&gt;='Income Replacement Calculations'!$AL37),1,0)</f>
        <v>0</v>
      </c>
      <c r="AO37" s="132">
        <f ca="1">IF(AN37=0,0,AN37+SUM(AN$6:AN36))</f>
        <v>0</v>
      </c>
      <c r="AP37" s="200">
        <f ca="1">IF(AND(Input!$B$85&lt;='Income Replacement Calculations'!$AL37,Input!$B$86&gt;='Income Replacement Calculations'!$AL37),Input!$B$83*((1+(Input!$B$87))^$C36),0)</f>
        <v>0</v>
      </c>
      <c r="AQ37" s="201"/>
      <c r="AR37" s="202"/>
      <c r="AS37" s="132">
        <f ca="1">IF(AND(Input!$B$92&lt;='Income Replacement Calculations'!$AL37,Input!$B$93&gt;='Income Replacement Calculations'!$AL37),1,0)</f>
        <v>0</v>
      </c>
      <c r="AT37" s="132">
        <f ca="1">IF(AS37=0,0,AS37+SUM(AS$6:AS36))</f>
        <v>0</v>
      </c>
      <c r="AU37" s="200">
        <f ca="1">IF(AND(Input!$B$92&lt;='Income Replacement Calculations'!$AL37,Input!$B$93&gt;='Income Replacement Calculations'!$AL37),Input!$B$90*((1+(Input!$B$94))^$C36),0)</f>
        <v>0</v>
      </c>
      <c r="AV37" s="201"/>
      <c r="AW37" s="202"/>
      <c r="AX37" s="132">
        <f ca="1">IF(AND(Input!$B$99&lt;='Income Replacement Calculations'!$AL37,Input!$B$100&gt;='Income Replacement Calculations'!$AL37),1,0)</f>
        <v>0</v>
      </c>
      <c r="AY37" s="132">
        <f ca="1">IF(AX37=0,0,AX37+SUM(AX$6:AX36))</f>
        <v>0</v>
      </c>
      <c r="AZ37" s="200">
        <f ca="1">IF(AND(Input!$B$99&lt;='Income Replacement Calculations'!$AL37,Input!$B$100&gt;='Income Replacement Calculations'!$AL37),Input!$B$97*((1+(Input!$B$101))^$C36),0)</f>
        <v>0</v>
      </c>
      <c r="BA37" s="201"/>
      <c r="BB37" s="202"/>
      <c r="BC37" s="132">
        <f ca="1">IF(AND(Input!$B$106&lt;='Income Replacement Calculations'!$AL37,Input!$B$107&gt;='Income Replacement Calculations'!$AL37),1,0)</f>
        <v>0</v>
      </c>
      <c r="BD37" s="132">
        <f ca="1">IF(BC37=0,0,BC37+SUM(BC$6:BC36))</f>
        <v>0</v>
      </c>
      <c r="BE37" s="200">
        <f ca="1">IF(AND(Input!$B$106&lt;='Income Replacement Calculations'!$AL37,Input!$B$107&gt;='Income Replacement Calculations'!$AL37),Input!$B$104*((1+(Input!$B$108))^$C36),0)</f>
        <v>0</v>
      </c>
      <c r="BF37" s="201"/>
      <c r="BG37" s="202"/>
      <c r="BH37" s="132">
        <f ca="1">IF(AND(Input!$B$113&lt;='Income Replacement Calculations'!$AL37,Input!$B$114&gt;='Income Replacement Calculations'!$AL37),1,0)</f>
        <v>0</v>
      </c>
      <c r="BI37" s="132">
        <f ca="1">IF(BH37=0,0,BH37+SUM(BH$6:BH36))</f>
        <v>0</v>
      </c>
      <c r="BJ37" s="200">
        <f ca="1">IF(AND(Input!$B$113&lt;='Income Replacement Calculations'!$AL37,Input!$B$114&gt;='Income Replacement Calculations'!$AL37),Input!$B$111*((1+(Input!$B$115))^$C36),0)</f>
        <v>0</v>
      </c>
      <c r="BK37" s="201"/>
      <c r="BL37" s="202"/>
      <c r="BM37" s="132">
        <f ca="1">IF(AND(Input!$B$120&lt;='Income Replacement Calculations'!$AL37,Input!$B$121&gt;='Income Replacement Calculations'!$AL37),1,0)</f>
        <v>0</v>
      </c>
      <c r="BN37" s="132">
        <f ca="1">IF(BM37=0,0,BM37+SUM(BM$6:BM36))</f>
        <v>0</v>
      </c>
      <c r="BO37" s="132"/>
      <c r="BP37" s="210">
        <f t="shared" ca="1" si="26"/>
        <v>31</v>
      </c>
      <c r="BQ37" s="211">
        <f t="shared" si="33"/>
        <v>32</v>
      </c>
      <c r="BR37" s="189">
        <f t="shared" ca="1" si="27"/>
        <v>31</v>
      </c>
      <c r="BS37" s="190">
        <f t="shared" ca="1" si="28"/>
        <v>31</v>
      </c>
      <c r="BT37" s="132"/>
      <c r="BU37" s="200">
        <f ca="1">IF(AND(Input!$B$120&lt;='Income Replacement Calculations'!$AL37,Input!$B$121&gt;='Income Replacement Calculations'!$AL37),Input!$B$118*((1+(Input!$B$122))^$C36),0)</f>
        <v>0</v>
      </c>
      <c r="BV37" s="201"/>
      <c r="BW37" s="202"/>
      <c r="BX37" s="203">
        <f ca="1">IF(AND(Input!$B$127&lt;='Income Replacement Calculations'!$AL37,Input!$B$128&gt;='Income Replacement Calculations'!$AL37),1,0)</f>
        <v>0</v>
      </c>
      <c r="BY37" s="203">
        <f t="shared" ca="1" si="12"/>
        <v>0</v>
      </c>
      <c r="BZ37" s="200">
        <f ca="1">IF(AND(Input!$B$127&lt;='Income Replacement Calculations'!$AL37,Input!$B$128&gt;='Income Replacement Calculations'!$AL37),Input!$B$125*((1+(Input!$B$129))^$C36),0)</f>
        <v>0</v>
      </c>
      <c r="CA37" s="201"/>
      <c r="CB37" s="202"/>
      <c r="CC37" s="203">
        <f ca="1">IF(AND(Input!$B$134&lt;='Income Replacement Calculations'!$AL37,Input!$B$135&gt;='Income Replacement Calculations'!$AL37),1,0)</f>
        <v>0</v>
      </c>
      <c r="CD37" s="203">
        <f t="shared" ca="1" si="13"/>
        <v>0</v>
      </c>
      <c r="CE37" s="200">
        <f ca="1">IF(AND(Input!$B$134&lt;='Income Replacement Calculations'!$AL37,Input!$B$135&gt;='Income Replacement Calculations'!$AL37),Input!$B$132*((1+(Input!$B$136))^$C36),0)</f>
        <v>0</v>
      </c>
      <c r="CF37" s="201"/>
      <c r="CG37" s="202"/>
      <c r="CH37" s="203">
        <f ca="1">IF(AND(Input!$B$141&lt;='Income Replacement Calculations'!$AL37,Input!$B$142&gt;='Income Replacement Calculations'!$AL37),1,0)</f>
        <v>0</v>
      </c>
      <c r="CI37" s="203">
        <f t="shared" ca="1" si="14"/>
        <v>0</v>
      </c>
      <c r="CJ37" s="200">
        <f ca="1">IF(AND(Input!$B$141&lt;='Income Replacement Calculations'!$AL37,Input!$B$142&gt;='Income Replacement Calculations'!$AL37),Input!$B$139*((1+(Input!$B$143))^$C36),0)</f>
        <v>0</v>
      </c>
      <c r="CK37" s="201"/>
      <c r="CL37" s="202"/>
      <c r="CM37" s="203">
        <f ca="1">IF(AND(Input!$B$148&lt;='Income Replacement Calculations'!$AL37,Input!$B$149&gt;='Income Replacement Calculations'!$AL37),1,0)</f>
        <v>0</v>
      </c>
      <c r="CN37" s="203">
        <f t="shared" ca="1" si="15"/>
        <v>0</v>
      </c>
      <c r="CO37" s="200">
        <f ca="1">IF(AND(Input!$B$148&lt;='Income Replacement Calculations'!$AL37,Input!$B$149&gt;='Income Replacement Calculations'!$AL37),Input!$B$146*((1+(Input!$B$150))^$C36),0)</f>
        <v>0</v>
      </c>
      <c r="CP37" s="201"/>
      <c r="CQ37" s="202"/>
      <c r="CS37" s="204">
        <f ca="1">IF($E37&gt;Input!$B$72,0,IF($CX$8&lt;0,IF(ISBLANK(AB37),AA37,AB37)+IF(ISBLANK(AF37),AE37,AF37)+IF(ISBLANK(AQ37),AP37,AQ37)+IF(ISBLANK(AV37),AU37,AV37)+IF(ISBLANK(BA37),AZ37,BA37)+IF(ISBLANK(BF37),BE37,BF37)+IF(ISBLANK(BK37),BJ37,BK37)," "))</f>
        <v>0</v>
      </c>
      <c r="CT37" s="205">
        <f ca="1">IF(CY36=0,CS36+CT36-CW36,IF($E37&gt;Input!$B$72,0,CZ36))</f>
        <v>0</v>
      </c>
      <c r="CV37" s="204">
        <f ca="1">IF($E37&gt;Input!$B$72,0,((IF($Y37=0,Input!$B$64*((1+(Input!$B$70))^$C36),IF(OR($Y37=2,$Y37=3),Input!$B$58*((1+(Input!$B$70))^$C36),IF($Y37=1,Input!$B$61*((1+(Input!$B$70))^$C36),IF($Y37=7,Input!$B$68*((1+(Input!$B$70))^$C36),0)))))))</f>
        <v>0</v>
      </c>
      <c r="CW37" s="205">
        <f ca="1">IF($E37&gt;Input!$B$72,0,CV37+IF(ISBLANK(BV37),BU37,BV37)+IF(ISBLANK(CA37),BZ37,CA37)+IF(ISBLANK(CF37),CE37,CF37)+IF(ISBLANK(CK37),CJ37,CK37)+IF(ISBLANK(CP37),CO37,CP37))</f>
        <v>0</v>
      </c>
      <c r="CY37" s="200">
        <f ca="1">IF(E37&gt;Input!$B$72,0,CW37-CS37-CT37)</f>
        <v>0</v>
      </c>
      <c r="CZ37" s="208">
        <f t="shared" ca="1" si="35"/>
        <v>0</v>
      </c>
      <c r="DA37" s="213">
        <f ca="1">IF($E37&gt;Input!$B$72,0,-PV(Input!$B$73/12,C37*12,0,CY37*12,1))</f>
        <v>0</v>
      </c>
      <c r="DC37" s="210">
        <f t="shared" ca="1" si="29"/>
        <v>31</v>
      </c>
      <c r="DD37" s="211">
        <f t="shared" si="34"/>
        <v>32</v>
      </c>
      <c r="DE37" s="189">
        <f t="shared" ca="1" si="30"/>
        <v>31</v>
      </c>
      <c r="DF37" s="190">
        <f t="shared" ca="1" si="31"/>
        <v>31</v>
      </c>
      <c r="DG37" s="224"/>
      <c r="DH37" s="224"/>
      <c r="DI37" s="224"/>
      <c r="DJ37" s="227">
        <f ca="1">('Income Replacement Calculations'!CV37*12)+'Lump Sum Projectors'!BR37</f>
        <v>0</v>
      </c>
      <c r="DK37" s="227">
        <f ca="1">IF('Future Needs'!$X36&lt;0,0,'Future Needs'!X36)+'Lump Sum Projectors'!$BR37</f>
        <v>0</v>
      </c>
    </row>
    <row r="38" spans="2:115">
      <c r="B38" s="210">
        <f ca="1">IF('Income Replacement Calculations'!$CX$8&lt;0,B37+1)</f>
        <v>32</v>
      </c>
      <c r="C38" s="211">
        <f ca="1">IF('Income Replacement Calculations'!$CX$8&lt;0,C37+1)</f>
        <v>33</v>
      </c>
      <c r="D38" s="189">
        <f ca="1">IF('Income Replacement Calculations'!$CX$8&lt;0,D37+1)</f>
        <v>32</v>
      </c>
      <c r="E38" s="190">
        <f ca="1">IF('Income Replacement Calculations'!$CX$8&lt;0,E37+1)</f>
        <v>32</v>
      </c>
      <c r="G38" s="188" t="str">
        <f t="shared" si="17"/>
        <v xml:space="preserve"> </v>
      </c>
      <c r="H38" s="189">
        <f t="shared" si="5"/>
        <v>0</v>
      </c>
      <c r="I38" s="189">
        <f t="shared" si="6"/>
        <v>0</v>
      </c>
      <c r="J38" s="189" t="str">
        <f t="shared" si="18"/>
        <v xml:space="preserve"> </v>
      </c>
      <c r="K38" s="189">
        <f t="shared" ref="K38:K69" si="36">IF(J38=17,$E38,0)</f>
        <v>0</v>
      </c>
      <c r="L38" s="189">
        <f t="shared" si="7"/>
        <v>0</v>
      </c>
      <c r="M38" s="189" t="str">
        <f t="shared" si="19"/>
        <v xml:space="preserve"> </v>
      </c>
      <c r="N38" s="189">
        <f t="shared" ref="N38:N69" si="37">IF(M38=17,$E38,0)</f>
        <v>0</v>
      </c>
      <c r="O38" s="189">
        <f t="shared" si="8"/>
        <v>0</v>
      </c>
      <c r="P38" s="189" t="str">
        <f t="shared" si="20"/>
        <v xml:space="preserve"> </v>
      </c>
      <c r="Q38" s="189">
        <f t="shared" ref="Q38:Q69" si="38">IF(P38=17,$E38,0)</f>
        <v>0</v>
      </c>
      <c r="R38" s="189">
        <f t="shared" si="9"/>
        <v>0</v>
      </c>
      <c r="S38" s="190" t="str">
        <f t="shared" si="21"/>
        <v xml:space="preserve"> </v>
      </c>
      <c r="T38" s="191">
        <f t="shared" ref="T38:T69" si="39">IF(S38=17,$E38,0)</f>
        <v>0</v>
      </c>
      <c r="U38" s="192">
        <f t="shared" si="10"/>
        <v>0</v>
      </c>
      <c r="V38" s="193" t="str">
        <f t="shared" si="22"/>
        <v xml:space="preserve"> </v>
      </c>
      <c r="W38" s="191">
        <f t="shared" ref="W38:W69" si="40">IF(V38=17,$E38,0)</f>
        <v>0</v>
      </c>
      <c r="X38" s="192">
        <f t="shared" si="11"/>
        <v>0</v>
      </c>
      <c r="Y38" s="192">
        <f ca="1">IF(Input!$B$66&lt;=E38,7,I38+L38+O38+R38+U38+X38)</f>
        <v>7</v>
      </c>
      <c r="AA38" s="200">
        <f ca="1">IF(OR($E38&gt;Input!$B$72,$Y38=0),0,IF(OR($Y38=2,$Y38=3),Input!$B$59*((1+(Input!$B$71))^C37),IF(Y38=1,Input!$B$62*((1+(Input!$B$71))^C37))))+IF($E38&gt;Input!$B$72,0,IF($E38&gt;59,Input!$B$67*((1+(Input!$B$71))^C37)))</f>
        <v>0</v>
      </c>
      <c r="AB38" s="201"/>
      <c r="AC38" s="212"/>
      <c r="AD38" s="197"/>
      <c r="AE38" s="208">
        <f ca="1">IF(OR($E38&gt;=Input!$B$72,$E38&gt;=Input!$B$66),0,IF($Y38&gt;=2,Input!$B$60*((1+(Input!$B$69))^$C37),IF($Y38=1,Input!$B$63*((1+(Input!$B$69))^$C37),IF($Y38=0,Input!$B$65*((1+(Input!$B$69))^$C37),0))))</f>
        <v>0</v>
      </c>
      <c r="AF38" s="201"/>
      <c r="AG38" s="202"/>
      <c r="AI38" s="210">
        <f t="shared" ca="1" si="23"/>
        <v>32</v>
      </c>
      <c r="AJ38" s="211">
        <f t="shared" si="32"/>
        <v>33</v>
      </c>
      <c r="AK38" s="189">
        <f t="shared" ca="1" si="24"/>
        <v>32</v>
      </c>
      <c r="AL38" s="190">
        <f t="shared" ca="1" si="25"/>
        <v>32</v>
      </c>
      <c r="AN38" s="132">
        <f ca="1">IF(AND(Input!$B$85&lt;='Income Replacement Calculations'!$AL38,Input!$B$86&gt;='Income Replacement Calculations'!$AL38),1,0)</f>
        <v>0</v>
      </c>
      <c r="AO38" s="132">
        <f ca="1">IF(AN38=0,0,AN38+SUM(AN$6:AN37))</f>
        <v>0</v>
      </c>
      <c r="AP38" s="200">
        <f ca="1">IF(AND(Input!$B$85&lt;='Income Replacement Calculations'!$AL38,Input!$B$86&gt;='Income Replacement Calculations'!$AL38),Input!$B$83*((1+(Input!$B$87))^$C37),0)</f>
        <v>0</v>
      </c>
      <c r="AQ38" s="201"/>
      <c r="AR38" s="202"/>
      <c r="AS38" s="132">
        <f ca="1">IF(AND(Input!$B$92&lt;='Income Replacement Calculations'!$AL38,Input!$B$93&gt;='Income Replacement Calculations'!$AL38),1,0)</f>
        <v>0</v>
      </c>
      <c r="AT38" s="132">
        <f ca="1">IF(AS38=0,0,AS38+SUM(AS$6:AS37))</f>
        <v>0</v>
      </c>
      <c r="AU38" s="200">
        <f ca="1">IF(AND(Input!$B$92&lt;='Income Replacement Calculations'!$AL38,Input!$B$93&gt;='Income Replacement Calculations'!$AL38),Input!$B$90*((1+(Input!$B$94))^$C37),0)</f>
        <v>0</v>
      </c>
      <c r="AV38" s="201"/>
      <c r="AW38" s="202"/>
      <c r="AX38" s="132">
        <f ca="1">IF(AND(Input!$B$99&lt;='Income Replacement Calculations'!$AL38,Input!$B$100&gt;='Income Replacement Calculations'!$AL38),1,0)</f>
        <v>0</v>
      </c>
      <c r="AY38" s="132">
        <f ca="1">IF(AX38=0,0,AX38+SUM(AX$6:AX37))</f>
        <v>0</v>
      </c>
      <c r="AZ38" s="200">
        <f ca="1">IF(AND(Input!$B$99&lt;='Income Replacement Calculations'!$AL38,Input!$B$100&gt;='Income Replacement Calculations'!$AL38),Input!$B$97*((1+(Input!$B$101))^$C37),0)</f>
        <v>0</v>
      </c>
      <c r="BA38" s="201"/>
      <c r="BB38" s="202"/>
      <c r="BC38" s="132">
        <f ca="1">IF(AND(Input!$B$106&lt;='Income Replacement Calculations'!$AL38,Input!$B$107&gt;='Income Replacement Calculations'!$AL38),1,0)</f>
        <v>0</v>
      </c>
      <c r="BD38" s="132">
        <f ca="1">IF(BC38=0,0,BC38+SUM(BC$6:BC37))</f>
        <v>0</v>
      </c>
      <c r="BE38" s="200">
        <f ca="1">IF(AND(Input!$B$106&lt;='Income Replacement Calculations'!$AL38,Input!$B$107&gt;='Income Replacement Calculations'!$AL38),Input!$B$104*((1+(Input!$B$108))^$C37),0)</f>
        <v>0</v>
      </c>
      <c r="BF38" s="201"/>
      <c r="BG38" s="202"/>
      <c r="BH38" s="132">
        <f ca="1">IF(AND(Input!$B$113&lt;='Income Replacement Calculations'!$AL38,Input!$B$114&gt;='Income Replacement Calculations'!$AL38),1,0)</f>
        <v>0</v>
      </c>
      <c r="BI38" s="132">
        <f ca="1">IF(BH38=0,0,BH38+SUM(BH$6:BH37))</f>
        <v>0</v>
      </c>
      <c r="BJ38" s="200">
        <f ca="1">IF(AND(Input!$B$113&lt;='Income Replacement Calculations'!$AL38,Input!$B$114&gt;='Income Replacement Calculations'!$AL38),Input!$B$111*((1+(Input!$B$115))^$C37),0)</f>
        <v>0</v>
      </c>
      <c r="BK38" s="201"/>
      <c r="BL38" s="202"/>
      <c r="BM38" s="132">
        <f ca="1">IF(AND(Input!$B$120&lt;='Income Replacement Calculations'!$AL38,Input!$B$121&gt;='Income Replacement Calculations'!$AL38),1,0)</f>
        <v>0</v>
      </c>
      <c r="BN38" s="132">
        <f ca="1">IF(BM38=0,0,BM38+SUM(BM$6:BM37))</f>
        <v>0</v>
      </c>
      <c r="BO38" s="132"/>
      <c r="BP38" s="210">
        <f t="shared" ca="1" si="26"/>
        <v>32</v>
      </c>
      <c r="BQ38" s="211">
        <f t="shared" si="33"/>
        <v>33</v>
      </c>
      <c r="BR38" s="189">
        <f t="shared" ca="1" si="27"/>
        <v>32</v>
      </c>
      <c r="BS38" s="190">
        <f t="shared" ca="1" si="28"/>
        <v>32</v>
      </c>
      <c r="BT38" s="132"/>
      <c r="BU38" s="200">
        <f ca="1">IF(AND(Input!$B$120&lt;='Income Replacement Calculations'!$AL38,Input!$B$121&gt;='Income Replacement Calculations'!$AL38),Input!$B$118*((1+(Input!$B$122))^$C37),0)</f>
        <v>0</v>
      </c>
      <c r="BV38" s="201"/>
      <c r="BW38" s="202"/>
      <c r="BX38" s="203">
        <f ca="1">IF(AND(Input!$B$127&lt;='Income Replacement Calculations'!$AL38,Input!$B$128&gt;='Income Replacement Calculations'!$AL38),1,0)</f>
        <v>0</v>
      </c>
      <c r="BY38" s="203">
        <f t="shared" ca="1" si="12"/>
        <v>0</v>
      </c>
      <c r="BZ38" s="200">
        <f ca="1">IF(AND(Input!$B$127&lt;='Income Replacement Calculations'!$AL38,Input!$B$128&gt;='Income Replacement Calculations'!$AL38),Input!$B$125*((1+(Input!$B$129))^$C37),0)</f>
        <v>0</v>
      </c>
      <c r="CA38" s="201"/>
      <c r="CB38" s="202"/>
      <c r="CC38" s="203">
        <f ca="1">IF(AND(Input!$B$134&lt;='Income Replacement Calculations'!$AL38,Input!$B$135&gt;='Income Replacement Calculations'!$AL38),1,0)</f>
        <v>0</v>
      </c>
      <c r="CD38" s="203">
        <f t="shared" ca="1" si="13"/>
        <v>0</v>
      </c>
      <c r="CE38" s="200">
        <f ca="1">IF(AND(Input!$B$134&lt;='Income Replacement Calculations'!$AL38,Input!$B$135&gt;='Income Replacement Calculations'!$AL38),Input!$B$132*((1+(Input!$B$136))^$C37),0)</f>
        <v>0</v>
      </c>
      <c r="CF38" s="201"/>
      <c r="CG38" s="202"/>
      <c r="CH38" s="203">
        <f ca="1">IF(AND(Input!$B$141&lt;='Income Replacement Calculations'!$AL38,Input!$B$142&gt;='Income Replacement Calculations'!$AL38),1,0)</f>
        <v>0</v>
      </c>
      <c r="CI38" s="203">
        <f t="shared" ca="1" si="14"/>
        <v>0</v>
      </c>
      <c r="CJ38" s="200">
        <f ca="1">IF(AND(Input!$B$141&lt;='Income Replacement Calculations'!$AL38,Input!$B$142&gt;='Income Replacement Calculations'!$AL38),Input!$B$139*((1+(Input!$B$143))^$C37),0)</f>
        <v>0</v>
      </c>
      <c r="CK38" s="201"/>
      <c r="CL38" s="202"/>
      <c r="CM38" s="203">
        <f ca="1">IF(AND(Input!$B$148&lt;='Income Replacement Calculations'!$AL38,Input!$B$149&gt;='Income Replacement Calculations'!$AL38),1,0)</f>
        <v>0</v>
      </c>
      <c r="CN38" s="203">
        <f t="shared" ca="1" si="15"/>
        <v>0</v>
      </c>
      <c r="CO38" s="200">
        <f ca="1">IF(AND(Input!$B$148&lt;='Income Replacement Calculations'!$AL38,Input!$B$149&gt;='Income Replacement Calculations'!$AL38),Input!$B$146*((1+(Input!$B$150))^$C37),0)</f>
        <v>0</v>
      </c>
      <c r="CP38" s="201"/>
      <c r="CQ38" s="202"/>
      <c r="CS38" s="204">
        <f ca="1">IF($E38&gt;Input!$B$72,0,IF($CX$8&lt;0,IF(ISBLANK(AB38),AA38,AB38)+IF(ISBLANK(AF38),AE38,AF38)+IF(ISBLANK(AQ38),AP38,AQ38)+IF(ISBLANK(AV38),AU38,AV38)+IF(ISBLANK(BA38),AZ38,BA38)+IF(ISBLANK(BF38),BE38,BF38)+IF(ISBLANK(BK38),BJ38,BK38)," "))</f>
        <v>0</v>
      </c>
      <c r="CT38" s="205">
        <f ca="1">IF(CY37=0,CS37+CT37-CW37,IF($E38&gt;Input!$B$72,0,CZ37))</f>
        <v>0</v>
      </c>
      <c r="CV38" s="204">
        <f ca="1">IF($E38&gt;Input!$B$72,0,((IF($Y38=0,Input!$B$64*((1+(Input!$B$70))^$C37),IF(OR($Y38=2,$Y38=3),Input!$B$58*((1+(Input!$B$70))^$C37),IF($Y38=1,Input!$B$61*((1+(Input!$B$70))^$C37),IF($Y38=7,Input!$B$68*((1+(Input!$B$70))^$C37),0)))))))</f>
        <v>0</v>
      </c>
      <c r="CW38" s="205">
        <f ca="1">IF($E38&gt;Input!$B$72,0,CV38+IF(ISBLANK(BV38),BU38,BV38)+IF(ISBLANK(CA38),BZ38,CA38)+IF(ISBLANK(CF38),CE38,CF38)+IF(ISBLANK(CK38),CJ38,CK38)+IF(ISBLANK(CP38),CO38,CP38))</f>
        <v>0</v>
      </c>
      <c r="CY38" s="200">
        <f ca="1">IF(E38&gt;Input!$B$72,0,CW38-CS38-CT38)</f>
        <v>0</v>
      </c>
      <c r="CZ38" s="208">
        <f t="shared" ca="1" si="35"/>
        <v>0</v>
      </c>
      <c r="DA38" s="213">
        <f ca="1">IF($E38&gt;Input!$B$72,0,-PV(Input!$B$73/12,C38*12,0,CY38*12,1))</f>
        <v>0</v>
      </c>
      <c r="DC38" s="210">
        <f t="shared" ca="1" si="29"/>
        <v>32</v>
      </c>
      <c r="DD38" s="211">
        <f t="shared" si="34"/>
        <v>33</v>
      </c>
      <c r="DE38" s="189">
        <f t="shared" ca="1" si="30"/>
        <v>32</v>
      </c>
      <c r="DF38" s="190">
        <f t="shared" ca="1" si="31"/>
        <v>32</v>
      </c>
      <c r="DG38" s="224"/>
      <c r="DH38" s="224"/>
      <c r="DI38" s="224"/>
      <c r="DJ38" s="227">
        <f ca="1">('Income Replacement Calculations'!CV38*12)+'Lump Sum Projectors'!BR38</f>
        <v>0</v>
      </c>
      <c r="DK38" s="227">
        <f ca="1">IF('Future Needs'!$X37&lt;0,0,'Future Needs'!X37)+'Lump Sum Projectors'!$BR38</f>
        <v>0</v>
      </c>
    </row>
    <row r="39" spans="2:115">
      <c r="B39" s="210">
        <f ca="1">IF('Income Replacement Calculations'!$CX$8&lt;0,B38+1)</f>
        <v>33</v>
      </c>
      <c r="C39" s="211">
        <f ca="1">IF('Income Replacement Calculations'!$CX$8&lt;0,C38+1)</f>
        <v>34</v>
      </c>
      <c r="D39" s="189">
        <f ca="1">IF('Income Replacement Calculations'!$CX$8&lt;0,D38+1)</f>
        <v>33</v>
      </c>
      <c r="E39" s="190">
        <f ca="1">IF('Income Replacement Calculations'!$CX$8&lt;0,E38+1)</f>
        <v>33</v>
      </c>
      <c r="G39" s="188" t="str">
        <f t="shared" si="17"/>
        <v xml:space="preserve"> </v>
      </c>
      <c r="H39" s="189">
        <f t="shared" ref="H39:H70" si="41">IF(G39=17,E39,0)</f>
        <v>0</v>
      </c>
      <c r="I39" s="189">
        <f t="shared" si="6"/>
        <v>0</v>
      </c>
      <c r="J39" s="189" t="str">
        <f t="shared" si="18"/>
        <v xml:space="preserve"> </v>
      </c>
      <c r="K39" s="189">
        <f t="shared" si="36"/>
        <v>0</v>
      </c>
      <c r="L39" s="189">
        <f t="shared" si="7"/>
        <v>0</v>
      </c>
      <c r="M39" s="189" t="str">
        <f t="shared" si="19"/>
        <v xml:space="preserve"> </v>
      </c>
      <c r="N39" s="189">
        <f t="shared" si="37"/>
        <v>0</v>
      </c>
      <c r="O39" s="189">
        <f t="shared" si="8"/>
        <v>0</v>
      </c>
      <c r="P39" s="189" t="str">
        <f t="shared" si="20"/>
        <v xml:space="preserve"> </v>
      </c>
      <c r="Q39" s="189">
        <f t="shared" si="38"/>
        <v>0</v>
      </c>
      <c r="R39" s="189">
        <f t="shared" si="9"/>
        <v>0</v>
      </c>
      <c r="S39" s="190" t="str">
        <f t="shared" si="21"/>
        <v xml:space="preserve"> </v>
      </c>
      <c r="T39" s="191">
        <f t="shared" si="39"/>
        <v>0</v>
      </c>
      <c r="U39" s="192">
        <f t="shared" si="10"/>
        <v>0</v>
      </c>
      <c r="V39" s="193" t="str">
        <f t="shared" si="22"/>
        <v xml:space="preserve"> </v>
      </c>
      <c r="W39" s="191">
        <f t="shared" si="40"/>
        <v>0</v>
      </c>
      <c r="X39" s="192">
        <f t="shared" si="11"/>
        <v>0</v>
      </c>
      <c r="Y39" s="192">
        <f ca="1">IF(Input!$B$66&lt;=E39,7,I39+L39+O39+R39+U39+X39)</f>
        <v>7</v>
      </c>
      <c r="AA39" s="200">
        <f ca="1">IF(OR($E39&gt;Input!$B$72,$Y39=0),0,IF(OR($Y39=2,$Y39=3),Input!$B$59*((1+(Input!$B$71))^C38),IF(Y39=1,Input!$B$62*((1+(Input!$B$71))^C38))))+IF($E39&gt;Input!$B$72,0,IF($E39&gt;59,Input!$B$67*((1+(Input!$B$71))^C38)))</f>
        <v>0</v>
      </c>
      <c r="AB39" s="201"/>
      <c r="AC39" s="212"/>
      <c r="AD39" s="197"/>
      <c r="AE39" s="208">
        <f ca="1">IF(OR($E39&gt;=Input!$B$72,$E39&gt;=Input!$B$66),0,IF($Y39&gt;=2,Input!$B$60*((1+(Input!$B$69))^$C38),IF($Y39=1,Input!$B$63*((1+(Input!$B$69))^$C38),IF($Y39=0,Input!$B$65*((1+(Input!$B$69))^$C38),0))))</f>
        <v>0</v>
      </c>
      <c r="AF39" s="201"/>
      <c r="AG39" s="202"/>
      <c r="AI39" s="210">
        <f t="shared" ca="1" si="23"/>
        <v>33</v>
      </c>
      <c r="AJ39" s="211">
        <f t="shared" si="32"/>
        <v>34</v>
      </c>
      <c r="AK39" s="189">
        <f t="shared" ca="1" si="24"/>
        <v>33</v>
      </c>
      <c r="AL39" s="190">
        <f t="shared" ca="1" si="25"/>
        <v>33</v>
      </c>
      <c r="AN39" s="132">
        <f ca="1">IF(AND(Input!$B$85&lt;='Income Replacement Calculations'!$AL39,Input!$B$86&gt;='Income Replacement Calculations'!$AL39),1,0)</f>
        <v>0</v>
      </c>
      <c r="AO39" s="132">
        <f ca="1">IF(AN39=0,0,AN39+SUM(AN$6:AN38))</f>
        <v>0</v>
      </c>
      <c r="AP39" s="200">
        <f ca="1">IF(AND(Input!$B$85&lt;='Income Replacement Calculations'!$AL39,Input!$B$86&gt;='Income Replacement Calculations'!$AL39),Input!$B$83*((1+(Input!$B$87))^$C38),0)</f>
        <v>0</v>
      </c>
      <c r="AQ39" s="201"/>
      <c r="AR39" s="202"/>
      <c r="AS39" s="132">
        <f ca="1">IF(AND(Input!$B$92&lt;='Income Replacement Calculations'!$AL39,Input!$B$93&gt;='Income Replacement Calculations'!$AL39),1,0)</f>
        <v>0</v>
      </c>
      <c r="AT39" s="132">
        <f ca="1">IF(AS39=0,0,AS39+SUM(AS$6:AS38))</f>
        <v>0</v>
      </c>
      <c r="AU39" s="200">
        <f ca="1">IF(AND(Input!$B$92&lt;='Income Replacement Calculations'!$AL39,Input!$B$93&gt;='Income Replacement Calculations'!$AL39),Input!$B$90*((1+(Input!$B$94))^$C38),0)</f>
        <v>0</v>
      </c>
      <c r="AV39" s="201"/>
      <c r="AW39" s="202"/>
      <c r="AX39" s="132">
        <f ca="1">IF(AND(Input!$B$99&lt;='Income Replacement Calculations'!$AL39,Input!$B$100&gt;='Income Replacement Calculations'!$AL39),1,0)</f>
        <v>0</v>
      </c>
      <c r="AY39" s="132">
        <f ca="1">IF(AX39=0,0,AX39+SUM(AX$6:AX38))</f>
        <v>0</v>
      </c>
      <c r="AZ39" s="200">
        <f ca="1">IF(AND(Input!$B$99&lt;='Income Replacement Calculations'!$AL39,Input!$B$100&gt;='Income Replacement Calculations'!$AL39),Input!$B$97*((1+(Input!$B$101))^$C38),0)</f>
        <v>0</v>
      </c>
      <c r="BA39" s="201"/>
      <c r="BB39" s="202"/>
      <c r="BC39" s="132">
        <f ca="1">IF(AND(Input!$B$106&lt;='Income Replacement Calculations'!$AL39,Input!$B$107&gt;='Income Replacement Calculations'!$AL39),1,0)</f>
        <v>0</v>
      </c>
      <c r="BD39" s="132">
        <f ca="1">IF(BC39=0,0,BC39+SUM(BC$6:BC38))</f>
        <v>0</v>
      </c>
      <c r="BE39" s="200">
        <f ca="1">IF(AND(Input!$B$106&lt;='Income Replacement Calculations'!$AL39,Input!$B$107&gt;='Income Replacement Calculations'!$AL39),Input!$B$104*((1+(Input!$B$108))^$C38),0)</f>
        <v>0</v>
      </c>
      <c r="BF39" s="201"/>
      <c r="BG39" s="202"/>
      <c r="BH39" s="132">
        <f ca="1">IF(AND(Input!$B$113&lt;='Income Replacement Calculations'!$AL39,Input!$B$114&gt;='Income Replacement Calculations'!$AL39),1,0)</f>
        <v>0</v>
      </c>
      <c r="BI39" s="132">
        <f ca="1">IF(BH39=0,0,BH39+SUM(BH$6:BH38))</f>
        <v>0</v>
      </c>
      <c r="BJ39" s="200">
        <f ca="1">IF(AND(Input!$B$113&lt;='Income Replacement Calculations'!$AL39,Input!$B$114&gt;='Income Replacement Calculations'!$AL39),Input!$B$111*((1+(Input!$B$115))^$C38),0)</f>
        <v>0</v>
      </c>
      <c r="BK39" s="201"/>
      <c r="BL39" s="202"/>
      <c r="BM39" s="132">
        <f ca="1">IF(AND(Input!$B$120&lt;='Income Replacement Calculations'!$AL39,Input!$B$121&gt;='Income Replacement Calculations'!$AL39),1,0)</f>
        <v>0</v>
      </c>
      <c r="BN39" s="132">
        <f ca="1">IF(BM39=0,0,BM39+SUM(BM$6:BM38))</f>
        <v>0</v>
      </c>
      <c r="BO39" s="132"/>
      <c r="BP39" s="210">
        <f t="shared" ca="1" si="26"/>
        <v>33</v>
      </c>
      <c r="BQ39" s="211">
        <f t="shared" si="33"/>
        <v>34</v>
      </c>
      <c r="BR39" s="189">
        <f t="shared" ca="1" si="27"/>
        <v>33</v>
      </c>
      <c r="BS39" s="190">
        <f t="shared" ca="1" si="28"/>
        <v>33</v>
      </c>
      <c r="BT39" s="132"/>
      <c r="BU39" s="200">
        <f ca="1">IF(AND(Input!$B$120&lt;='Income Replacement Calculations'!$AL39,Input!$B$121&gt;='Income Replacement Calculations'!$AL39),Input!$B$118*((1+(Input!$B$122))^$C38),0)</f>
        <v>0</v>
      </c>
      <c r="BV39" s="201"/>
      <c r="BW39" s="202"/>
      <c r="BX39" s="203">
        <f ca="1">IF(AND(Input!$B$127&lt;='Income Replacement Calculations'!$AL39,Input!$B$128&gt;='Income Replacement Calculations'!$AL39),1,0)</f>
        <v>0</v>
      </c>
      <c r="BY39" s="203">
        <f t="shared" ca="1" si="12"/>
        <v>0</v>
      </c>
      <c r="BZ39" s="200">
        <f ca="1">IF(AND(Input!$B$127&lt;='Income Replacement Calculations'!$AL39,Input!$B$128&gt;='Income Replacement Calculations'!$AL39),Input!$B$125*((1+(Input!$B$129))^$C38),0)</f>
        <v>0</v>
      </c>
      <c r="CA39" s="201"/>
      <c r="CB39" s="202"/>
      <c r="CC39" s="203">
        <f ca="1">IF(AND(Input!$B$134&lt;='Income Replacement Calculations'!$AL39,Input!$B$135&gt;='Income Replacement Calculations'!$AL39),1,0)</f>
        <v>0</v>
      </c>
      <c r="CD39" s="203">
        <f t="shared" ca="1" si="13"/>
        <v>0</v>
      </c>
      <c r="CE39" s="200">
        <f ca="1">IF(AND(Input!$B$134&lt;='Income Replacement Calculations'!$AL39,Input!$B$135&gt;='Income Replacement Calculations'!$AL39),Input!$B$132*((1+(Input!$B$136))^$C38),0)</f>
        <v>0</v>
      </c>
      <c r="CF39" s="201"/>
      <c r="CG39" s="202"/>
      <c r="CH39" s="203">
        <f ca="1">IF(AND(Input!$B$141&lt;='Income Replacement Calculations'!$AL39,Input!$B$142&gt;='Income Replacement Calculations'!$AL39),1,0)</f>
        <v>0</v>
      </c>
      <c r="CI39" s="203">
        <f t="shared" ca="1" si="14"/>
        <v>0</v>
      </c>
      <c r="CJ39" s="200">
        <f ca="1">IF(AND(Input!$B$141&lt;='Income Replacement Calculations'!$AL39,Input!$B$142&gt;='Income Replacement Calculations'!$AL39),Input!$B$139*((1+(Input!$B$143))^$C38),0)</f>
        <v>0</v>
      </c>
      <c r="CK39" s="201"/>
      <c r="CL39" s="202"/>
      <c r="CM39" s="203">
        <f ca="1">IF(AND(Input!$B$148&lt;='Income Replacement Calculations'!$AL39,Input!$B$149&gt;='Income Replacement Calculations'!$AL39),1,0)</f>
        <v>0</v>
      </c>
      <c r="CN39" s="203">
        <f t="shared" ca="1" si="15"/>
        <v>0</v>
      </c>
      <c r="CO39" s="200">
        <f ca="1">IF(AND(Input!$B$148&lt;='Income Replacement Calculations'!$AL39,Input!$B$149&gt;='Income Replacement Calculations'!$AL39),Input!$B$146*((1+(Input!$B$150))^$C38),0)</f>
        <v>0</v>
      </c>
      <c r="CP39" s="201"/>
      <c r="CQ39" s="202"/>
      <c r="CS39" s="204">
        <f ca="1">IF($E39&gt;Input!$B$72,0,IF($CX$8&lt;0,IF(ISBLANK(AB39),AA39,AB39)+IF(ISBLANK(AF39),AE39,AF39)+IF(ISBLANK(AQ39),AP39,AQ39)+IF(ISBLANK(AV39),AU39,AV39)+IF(ISBLANK(BA39),AZ39,BA39)+IF(ISBLANK(BF39),BE39,BF39)+IF(ISBLANK(BK39),BJ39,BK39)," "))</f>
        <v>0</v>
      </c>
      <c r="CT39" s="205">
        <f ca="1">IF(CY38=0,CS38+CT38-CW38,IF($E39&gt;Input!$B$72,0,CZ38))</f>
        <v>0</v>
      </c>
      <c r="CV39" s="204">
        <f ca="1">IF($E39&gt;Input!$B$72,0,((IF($Y39=0,Input!$B$64*((1+(Input!$B$70))^$C38),IF(OR($Y39=2,$Y39=3),Input!$B$58*((1+(Input!$B$70))^$C38),IF($Y39=1,Input!$B$61*((1+(Input!$B$70))^$C38),IF($Y39=7,Input!$B$68*((1+(Input!$B$70))^$C38),0)))))))</f>
        <v>0</v>
      </c>
      <c r="CW39" s="205">
        <f ca="1">IF($E39&gt;Input!$B$72,0,CV39+IF(ISBLANK(BV39),BU39,BV39)+IF(ISBLANK(CA39),BZ39,CA39)+IF(ISBLANK(CF39),CE39,CF39)+IF(ISBLANK(CK39),CJ39,CK39)+IF(ISBLANK(CP39),CO39,CP39))</f>
        <v>0</v>
      </c>
      <c r="CY39" s="200">
        <f ca="1">IF(E39&gt;Input!$B$72,0,CW39-CS39-CT39)</f>
        <v>0</v>
      </c>
      <c r="CZ39" s="208">
        <f t="shared" ca="1" si="35"/>
        <v>0</v>
      </c>
      <c r="DA39" s="213">
        <f ca="1">IF($E39&gt;Input!$B$72,0,-PV(Input!$B$73/12,C39*12,0,CY39*12,1))</f>
        <v>0</v>
      </c>
      <c r="DC39" s="210">
        <f t="shared" ca="1" si="29"/>
        <v>33</v>
      </c>
      <c r="DD39" s="211">
        <f t="shared" si="34"/>
        <v>34</v>
      </c>
      <c r="DE39" s="189">
        <f t="shared" ca="1" si="30"/>
        <v>33</v>
      </c>
      <c r="DF39" s="190">
        <f t="shared" ca="1" si="31"/>
        <v>33</v>
      </c>
      <c r="DG39" s="224"/>
      <c r="DH39" s="224"/>
      <c r="DI39" s="224"/>
      <c r="DJ39" s="227">
        <f ca="1">('Income Replacement Calculations'!CV39*12)+'Lump Sum Projectors'!BR39</f>
        <v>0</v>
      </c>
      <c r="DK39" s="227">
        <f ca="1">IF('Future Needs'!$X38&lt;0,0,'Future Needs'!X38)+'Lump Sum Projectors'!$BR39</f>
        <v>0</v>
      </c>
    </row>
    <row r="40" spans="2:115">
      <c r="B40" s="210">
        <f ca="1">IF('Income Replacement Calculations'!$CX$8&lt;0,B39+1)</f>
        <v>34</v>
      </c>
      <c r="C40" s="211">
        <f ca="1">IF('Income Replacement Calculations'!$CX$8&lt;0,C39+1)</f>
        <v>35</v>
      </c>
      <c r="D40" s="189">
        <f ca="1">IF('Income Replacement Calculations'!$CX$8&lt;0,D39+1)</f>
        <v>34</v>
      </c>
      <c r="E40" s="190">
        <f ca="1">IF('Income Replacement Calculations'!$CX$8&lt;0,E39+1)</f>
        <v>34</v>
      </c>
      <c r="G40" s="188" t="str">
        <f t="shared" si="17"/>
        <v xml:space="preserve"> </v>
      </c>
      <c r="H40" s="189">
        <f t="shared" si="41"/>
        <v>0</v>
      </c>
      <c r="I40" s="189">
        <f t="shared" si="6"/>
        <v>0</v>
      </c>
      <c r="J40" s="189" t="str">
        <f t="shared" si="18"/>
        <v xml:space="preserve"> </v>
      </c>
      <c r="K40" s="189">
        <f t="shared" si="36"/>
        <v>0</v>
      </c>
      <c r="L40" s="189">
        <f t="shared" si="7"/>
        <v>0</v>
      </c>
      <c r="M40" s="189" t="str">
        <f t="shared" si="19"/>
        <v xml:space="preserve"> </v>
      </c>
      <c r="N40" s="189">
        <f t="shared" si="37"/>
        <v>0</v>
      </c>
      <c r="O40" s="189">
        <f t="shared" si="8"/>
        <v>0</v>
      </c>
      <c r="P40" s="189" t="str">
        <f t="shared" si="20"/>
        <v xml:space="preserve"> </v>
      </c>
      <c r="Q40" s="189">
        <f t="shared" si="38"/>
        <v>0</v>
      </c>
      <c r="R40" s="189">
        <f t="shared" si="9"/>
        <v>0</v>
      </c>
      <c r="S40" s="190" t="str">
        <f t="shared" si="21"/>
        <v xml:space="preserve"> </v>
      </c>
      <c r="T40" s="191">
        <f t="shared" si="39"/>
        <v>0</v>
      </c>
      <c r="U40" s="192">
        <f t="shared" si="10"/>
        <v>0</v>
      </c>
      <c r="V40" s="193" t="str">
        <f t="shared" si="22"/>
        <v xml:space="preserve"> </v>
      </c>
      <c r="W40" s="191">
        <f t="shared" si="40"/>
        <v>0</v>
      </c>
      <c r="X40" s="192">
        <f t="shared" si="11"/>
        <v>0</v>
      </c>
      <c r="Y40" s="192">
        <f ca="1">IF(Input!$B$66&lt;=E40,7,I40+L40+O40+R40+U40+X40)</f>
        <v>7</v>
      </c>
      <c r="AA40" s="200">
        <f ca="1">IF(OR($E40&gt;Input!$B$72,$Y40=0),0,IF(OR($Y40=2,$Y40=3),Input!$B$59*((1+(Input!$B$71))^C39),IF(Y40=1,Input!$B$62*((1+(Input!$B$71))^C39))))+IF($E40&gt;Input!$B$72,0,IF($E40&gt;59,Input!$B$67*((1+(Input!$B$71))^C39)))</f>
        <v>0</v>
      </c>
      <c r="AB40" s="201"/>
      <c r="AC40" s="212"/>
      <c r="AD40" s="197"/>
      <c r="AE40" s="208">
        <f ca="1">IF(OR($E40&gt;=Input!$B$72,$E40&gt;=Input!$B$66),0,IF($Y40&gt;=2,Input!$B$60*((1+(Input!$B$69))^$C39),IF($Y40=1,Input!$B$63*((1+(Input!$B$69))^$C39),IF($Y40=0,Input!$B$65*((1+(Input!$B$69))^$C39),0))))</f>
        <v>0</v>
      </c>
      <c r="AF40" s="201"/>
      <c r="AG40" s="202"/>
      <c r="AI40" s="210">
        <f t="shared" ca="1" si="23"/>
        <v>34</v>
      </c>
      <c r="AJ40" s="211">
        <f t="shared" si="32"/>
        <v>35</v>
      </c>
      <c r="AK40" s="189">
        <f t="shared" ca="1" si="24"/>
        <v>34</v>
      </c>
      <c r="AL40" s="190">
        <f t="shared" ca="1" si="25"/>
        <v>34</v>
      </c>
      <c r="AN40" s="132">
        <f ca="1">IF(AND(Input!$B$85&lt;='Income Replacement Calculations'!$AL40,Input!$B$86&gt;='Income Replacement Calculations'!$AL40),1,0)</f>
        <v>0</v>
      </c>
      <c r="AO40" s="132">
        <f ca="1">IF(AN40=0,0,AN40+SUM(AN$6:AN39))</f>
        <v>0</v>
      </c>
      <c r="AP40" s="200">
        <f ca="1">IF(AND(Input!$B$85&lt;='Income Replacement Calculations'!$AL40,Input!$B$86&gt;='Income Replacement Calculations'!$AL40),Input!$B$83*((1+(Input!$B$87))^$C39),0)</f>
        <v>0</v>
      </c>
      <c r="AQ40" s="201"/>
      <c r="AR40" s="202"/>
      <c r="AS40" s="132">
        <f ca="1">IF(AND(Input!$B$92&lt;='Income Replacement Calculations'!$AL40,Input!$B$93&gt;='Income Replacement Calculations'!$AL40),1,0)</f>
        <v>0</v>
      </c>
      <c r="AT40" s="132">
        <f ca="1">IF(AS40=0,0,AS40+SUM(AS$6:AS39))</f>
        <v>0</v>
      </c>
      <c r="AU40" s="200">
        <f ca="1">IF(AND(Input!$B$92&lt;='Income Replacement Calculations'!$AL40,Input!$B$93&gt;='Income Replacement Calculations'!$AL40),Input!$B$90*((1+(Input!$B$94))^$C39),0)</f>
        <v>0</v>
      </c>
      <c r="AV40" s="201"/>
      <c r="AW40" s="202"/>
      <c r="AX40" s="132">
        <f ca="1">IF(AND(Input!$B$99&lt;='Income Replacement Calculations'!$AL40,Input!$B$100&gt;='Income Replacement Calculations'!$AL40),1,0)</f>
        <v>0</v>
      </c>
      <c r="AY40" s="132">
        <f ca="1">IF(AX40=0,0,AX40+SUM(AX$6:AX39))</f>
        <v>0</v>
      </c>
      <c r="AZ40" s="200">
        <f ca="1">IF(AND(Input!$B$99&lt;='Income Replacement Calculations'!$AL40,Input!$B$100&gt;='Income Replacement Calculations'!$AL40),Input!$B$97*((1+(Input!$B$101))^$C39),0)</f>
        <v>0</v>
      </c>
      <c r="BA40" s="201"/>
      <c r="BB40" s="202"/>
      <c r="BC40" s="132">
        <f ca="1">IF(AND(Input!$B$106&lt;='Income Replacement Calculations'!$AL40,Input!$B$107&gt;='Income Replacement Calculations'!$AL40),1,0)</f>
        <v>0</v>
      </c>
      <c r="BD40" s="132">
        <f ca="1">IF(BC40=0,0,BC40+SUM(BC$6:BC39))</f>
        <v>0</v>
      </c>
      <c r="BE40" s="200">
        <f ca="1">IF(AND(Input!$B$106&lt;='Income Replacement Calculations'!$AL40,Input!$B$107&gt;='Income Replacement Calculations'!$AL40),Input!$B$104*((1+(Input!$B$108))^$C39),0)</f>
        <v>0</v>
      </c>
      <c r="BF40" s="201"/>
      <c r="BG40" s="202"/>
      <c r="BH40" s="132">
        <f ca="1">IF(AND(Input!$B$113&lt;='Income Replacement Calculations'!$AL40,Input!$B$114&gt;='Income Replacement Calculations'!$AL40),1,0)</f>
        <v>0</v>
      </c>
      <c r="BI40" s="132">
        <f ca="1">IF(BH40=0,0,BH40+SUM(BH$6:BH39))</f>
        <v>0</v>
      </c>
      <c r="BJ40" s="200">
        <f ca="1">IF(AND(Input!$B$113&lt;='Income Replacement Calculations'!$AL40,Input!$B$114&gt;='Income Replacement Calculations'!$AL40),Input!$B$111*((1+(Input!$B$115))^$C39),0)</f>
        <v>0</v>
      </c>
      <c r="BK40" s="201"/>
      <c r="BL40" s="202"/>
      <c r="BM40" s="132">
        <f ca="1">IF(AND(Input!$B$120&lt;='Income Replacement Calculations'!$AL40,Input!$B$121&gt;='Income Replacement Calculations'!$AL40),1,0)</f>
        <v>0</v>
      </c>
      <c r="BN40" s="132">
        <f ca="1">IF(BM40=0,0,BM40+SUM(BM$6:BM39))</f>
        <v>0</v>
      </c>
      <c r="BO40" s="132"/>
      <c r="BP40" s="210">
        <f t="shared" ca="1" si="26"/>
        <v>34</v>
      </c>
      <c r="BQ40" s="211">
        <f t="shared" si="33"/>
        <v>35</v>
      </c>
      <c r="BR40" s="189">
        <f t="shared" ca="1" si="27"/>
        <v>34</v>
      </c>
      <c r="BS40" s="190">
        <f t="shared" ca="1" si="28"/>
        <v>34</v>
      </c>
      <c r="BT40" s="132"/>
      <c r="BU40" s="200">
        <f ca="1">IF(AND(Input!$B$120&lt;='Income Replacement Calculations'!$AL40,Input!$B$121&gt;='Income Replacement Calculations'!$AL40),Input!$B$118*((1+(Input!$B$122))^$C39),0)</f>
        <v>0</v>
      </c>
      <c r="BV40" s="201"/>
      <c r="BW40" s="202"/>
      <c r="BX40" s="203">
        <f ca="1">IF(AND(Input!$B$127&lt;='Income Replacement Calculations'!$AL40,Input!$B$128&gt;='Income Replacement Calculations'!$AL40),1,0)</f>
        <v>0</v>
      </c>
      <c r="BY40" s="203">
        <f t="shared" ca="1" si="12"/>
        <v>0</v>
      </c>
      <c r="BZ40" s="200">
        <f ca="1">IF(AND(Input!$B$127&lt;='Income Replacement Calculations'!$AL40,Input!$B$128&gt;='Income Replacement Calculations'!$AL40),Input!$B$125*((1+(Input!$B$129))^$C39),0)</f>
        <v>0</v>
      </c>
      <c r="CA40" s="201"/>
      <c r="CB40" s="202"/>
      <c r="CC40" s="203">
        <f ca="1">IF(AND(Input!$B$134&lt;='Income Replacement Calculations'!$AL40,Input!$B$135&gt;='Income Replacement Calculations'!$AL40),1,0)</f>
        <v>0</v>
      </c>
      <c r="CD40" s="203">
        <f t="shared" ca="1" si="13"/>
        <v>0</v>
      </c>
      <c r="CE40" s="200">
        <f ca="1">IF(AND(Input!$B$134&lt;='Income Replacement Calculations'!$AL40,Input!$B$135&gt;='Income Replacement Calculations'!$AL40),Input!$B$132*((1+(Input!$B$136))^$C39),0)</f>
        <v>0</v>
      </c>
      <c r="CF40" s="201"/>
      <c r="CG40" s="202"/>
      <c r="CH40" s="203">
        <f ca="1">IF(AND(Input!$B$141&lt;='Income Replacement Calculations'!$AL40,Input!$B$142&gt;='Income Replacement Calculations'!$AL40),1,0)</f>
        <v>0</v>
      </c>
      <c r="CI40" s="203">
        <f t="shared" ca="1" si="14"/>
        <v>0</v>
      </c>
      <c r="CJ40" s="200">
        <f ca="1">IF(AND(Input!$B$141&lt;='Income Replacement Calculations'!$AL40,Input!$B$142&gt;='Income Replacement Calculations'!$AL40),Input!$B$139*((1+(Input!$B$143))^$C39),0)</f>
        <v>0</v>
      </c>
      <c r="CK40" s="201"/>
      <c r="CL40" s="202"/>
      <c r="CM40" s="203">
        <f ca="1">IF(AND(Input!$B$148&lt;='Income Replacement Calculations'!$AL40,Input!$B$149&gt;='Income Replacement Calculations'!$AL40),1,0)</f>
        <v>0</v>
      </c>
      <c r="CN40" s="203">
        <f t="shared" ca="1" si="15"/>
        <v>0</v>
      </c>
      <c r="CO40" s="200">
        <f ca="1">IF(AND(Input!$B$148&lt;='Income Replacement Calculations'!$AL40,Input!$B$149&gt;='Income Replacement Calculations'!$AL40),Input!$B$146*((1+(Input!$B$150))^$C39),0)</f>
        <v>0</v>
      </c>
      <c r="CP40" s="201"/>
      <c r="CQ40" s="202"/>
      <c r="CS40" s="204">
        <f ca="1">IF($E40&gt;Input!$B$72,0,IF($CX$8&lt;0,IF(ISBLANK(AB40),AA40,AB40)+IF(ISBLANK(AF40),AE40,AF40)+IF(ISBLANK(AQ40),AP40,AQ40)+IF(ISBLANK(AV40),AU40,AV40)+IF(ISBLANK(BA40),AZ40,BA40)+IF(ISBLANK(BF40),BE40,BF40)+IF(ISBLANK(BK40),BJ40,BK40)," "))</f>
        <v>0</v>
      </c>
      <c r="CT40" s="205">
        <f ca="1">IF(CY39=0,CS39+CT39-CW39,IF($E40&gt;Input!$B$72,0,CZ39))</f>
        <v>0</v>
      </c>
      <c r="CV40" s="204">
        <f ca="1">IF($E40&gt;Input!$B$72,0,((IF($Y40=0,Input!$B$64*((1+(Input!$B$70))^$C39),IF(OR($Y40=2,$Y40=3),Input!$B$58*((1+(Input!$B$70))^$C39),IF($Y40=1,Input!$B$61*((1+(Input!$B$70))^$C39),IF($Y40=7,Input!$B$68*((1+(Input!$B$70))^$C39),0)))))))</f>
        <v>0</v>
      </c>
      <c r="CW40" s="205">
        <f ca="1">IF($E40&gt;Input!$B$72,0,CV40+IF(ISBLANK(BV40),BU40,BV40)+IF(ISBLANK(CA40),BZ40,CA40)+IF(ISBLANK(CF40),CE40,CF40)+IF(ISBLANK(CK40),CJ40,CK40)+IF(ISBLANK(CP40),CO40,CP40))</f>
        <v>0</v>
      </c>
      <c r="CY40" s="200">
        <f ca="1">IF(E40&gt;Input!$B$72,0,CW40-CS40-CT40)</f>
        <v>0</v>
      </c>
      <c r="CZ40" s="208">
        <f t="shared" ca="1" si="35"/>
        <v>0</v>
      </c>
      <c r="DA40" s="213">
        <f ca="1">IF($E40&gt;Input!$B$72,0,-PV(Input!$B$73/12,C40*12,0,CY40*12,1))</f>
        <v>0</v>
      </c>
      <c r="DC40" s="210">
        <f t="shared" ca="1" si="29"/>
        <v>34</v>
      </c>
      <c r="DD40" s="211">
        <f t="shared" si="34"/>
        <v>35</v>
      </c>
      <c r="DE40" s="189">
        <f t="shared" ca="1" si="30"/>
        <v>34</v>
      </c>
      <c r="DF40" s="190">
        <f t="shared" ca="1" si="31"/>
        <v>34</v>
      </c>
      <c r="DG40" s="224"/>
      <c r="DH40" s="224"/>
      <c r="DI40" s="224"/>
      <c r="DJ40" s="227">
        <f ca="1">('Income Replacement Calculations'!CV40*12)+'Lump Sum Projectors'!BR40</f>
        <v>0</v>
      </c>
      <c r="DK40" s="227">
        <f ca="1">IF('Future Needs'!$X39&lt;0,0,'Future Needs'!X39)+'Lump Sum Projectors'!$BR40</f>
        <v>0</v>
      </c>
    </row>
    <row r="41" spans="2:115">
      <c r="B41" s="210">
        <f ca="1">IF('Income Replacement Calculations'!$CX$8&lt;0,B40+1)</f>
        <v>35</v>
      </c>
      <c r="C41" s="211">
        <f ca="1">IF('Income Replacement Calculations'!$CX$8&lt;0,C40+1)</f>
        <v>36</v>
      </c>
      <c r="D41" s="189">
        <f ca="1">IF('Income Replacement Calculations'!$CX$8&lt;0,D40+1)</f>
        <v>35</v>
      </c>
      <c r="E41" s="190">
        <f ca="1">IF('Income Replacement Calculations'!$CX$8&lt;0,E40+1)</f>
        <v>35</v>
      </c>
      <c r="G41" s="188" t="str">
        <f t="shared" si="17"/>
        <v xml:space="preserve"> </v>
      </c>
      <c r="H41" s="189">
        <f t="shared" si="41"/>
        <v>0</v>
      </c>
      <c r="I41" s="189">
        <f t="shared" si="6"/>
        <v>0</v>
      </c>
      <c r="J41" s="189" t="str">
        <f t="shared" si="18"/>
        <v xml:space="preserve"> </v>
      </c>
      <c r="K41" s="189">
        <f t="shared" si="36"/>
        <v>0</v>
      </c>
      <c r="L41" s="189">
        <f t="shared" si="7"/>
        <v>0</v>
      </c>
      <c r="M41" s="189" t="str">
        <f t="shared" si="19"/>
        <v xml:space="preserve"> </v>
      </c>
      <c r="N41" s="189">
        <f t="shared" si="37"/>
        <v>0</v>
      </c>
      <c r="O41" s="189">
        <f t="shared" si="8"/>
        <v>0</v>
      </c>
      <c r="P41" s="189" t="str">
        <f t="shared" si="20"/>
        <v xml:space="preserve"> </v>
      </c>
      <c r="Q41" s="189">
        <f t="shared" si="38"/>
        <v>0</v>
      </c>
      <c r="R41" s="189">
        <f t="shared" si="9"/>
        <v>0</v>
      </c>
      <c r="S41" s="190" t="str">
        <f t="shared" si="21"/>
        <v xml:space="preserve"> </v>
      </c>
      <c r="T41" s="191">
        <f t="shared" si="39"/>
        <v>0</v>
      </c>
      <c r="U41" s="192">
        <f t="shared" si="10"/>
        <v>0</v>
      </c>
      <c r="V41" s="193" t="str">
        <f t="shared" si="22"/>
        <v xml:space="preserve"> </v>
      </c>
      <c r="W41" s="191">
        <f t="shared" si="40"/>
        <v>0</v>
      </c>
      <c r="X41" s="192">
        <f t="shared" si="11"/>
        <v>0</v>
      </c>
      <c r="Y41" s="192">
        <f ca="1">IF(Input!$B$66&lt;=E41,7,I41+L41+O41+R41+U41+X41)</f>
        <v>7</v>
      </c>
      <c r="AA41" s="200">
        <f ca="1">IF(OR($E41&gt;Input!$B$72,$Y41=0),0,IF(OR($Y41=2,$Y41=3),Input!$B$59*((1+(Input!$B$71))^C40),IF(Y41=1,Input!$B$62*((1+(Input!$B$71))^C40))))+IF($E41&gt;Input!$B$72,0,IF($E41&gt;59,Input!$B$67*((1+(Input!$B$71))^C40)))</f>
        <v>0</v>
      </c>
      <c r="AB41" s="201"/>
      <c r="AC41" s="212"/>
      <c r="AD41" s="197"/>
      <c r="AE41" s="208">
        <f ca="1">IF(OR($E41&gt;=Input!$B$72,$E41&gt;=Input!$B$66),0,IF($Y41&gt;=2,Input!$B$60*((1+(Input!$B$69))^$C40),IF($Y41=1,Input!$B$63*((1+(Input!$B$69))^$C40),IF($Y41=0,Input!$B$65*((1+(Input!$B$69))^$C40),0))))</f>
        <v>0</v>
      </c>
      <c r="AF41" s="201"/>
      <c r="AG41" s="202"/>
      <c r="AI41" s="210">
        <f t="shared" ca="1" si="23"/>
        <v>35</v>
      </c>
      <c r="AJ41" s="211">
        <f t="shared" si="32"/>
        <v>36</v>
      </c>
      <c r="AK41" s="189">
        <f t="shared" ca="1" si="24"/>
        <v>35</v>
      </c>
      <c r="AL41" s="190">
        <f t="shared" ca="1" si="25"/>
        <v>35</v>
      </c>
      <c r="AN41" s="132">
        <f ca="1">IF(AND(Input!$B$85&lt;='Income Replacement Calculations'!$AL41,Input!$B$86&gt;='Income Replacement Calculations'!$AL41),1,0)</f>
        <v>0</v>
      </c>
      <c r="AO41" s="132">
        <f ca="1">IF(AN41=0,0,AN41+SUM(AN$6:AN40))</f>
        <v>0</v>
      </c>
      <c r="AP41" s="200">
        <f ca="1">IF(AND(Input!$B$85&lt;='Income Replacement Calculations'!$AL41,Input!$B$86&gt;='Income Replacement Calculations'!$AL41),Input!$B$83*((1+(Input!$B$87))^$C40),0)</f>
        <v>0</v>
      </c>
      <c r="AQ41" s="201"/>
      <c r="AR41" s="202"/>
      <c r="AS41" s="132">
        <f ca="1">IF(AND(Input!$B$92&lt;='Income Replacement Calculations'!$AL41,Input!$B$93&gt;='Income Replacement Calculations'!$AL41),1,0)</f>
        <v>0</v>
      </c>
      <c r="AT41" s="132">
        <f ca="1">IF(AS41=0,0,AS41+SUM(AS$6:AS40))</f>
        <v>0</v>
      </c>
      <c r="AU41" s="200">
        <f ca="1">IF(AND(Input!$B$92&lt;='Income Replacement Calculations'!$AL41,Input!$B$93&gt;='Income Replacement Calculations'!$AL41),Input!$B$90*((1+(Input!$B$94))^$C40),0)</f>
        <v>0</v>
      </c>
      <c r="AV41" s="201"/>
      <c r="AW41" s="202"/>
      <c r="AX41" s="132">
        <f ca="1">IF(AND(Input!$B$99&lt;='Income Replacement Calculations'!$AL41,Input!$B$100&gt;='Income Replacement Calculations'!$AL41),1,0)</f>
        <v>0</v>
      </c>
      <c r="AY41" s="132">
        <f ca="1">IF(AX41=0,0,AX41+SUM(AX$6:AX40))</f>
        <v>0</v>
      </c>
      <c r="AZ41" s="200">
        <f ca="1">IF(AND(Input!$B$99&lt;='Income Replacement Calculations'!$AL41,Input!$B$100&gt;='Income Replacement Calculations'!$AL41),Input!$B$97*((1+(Input!$B$101))^$C40),0)</f>
        <v>0</v>
      </c>
      <c r="BA41" s="201"/>
      <c r="BB41" s="202"/>
      <c r="BC41" s="132">
        <f ca="1">IF(AND(Input!$B$106&lt;='Income Replacement Calculations'!$AL41,Input!$B$107&gt;='Income Replacement Calculations'!$AL41),1,0)</f>
        <v>0</v>
      </c>
      <c r="BD41" s="132">
        <f ca="1">IF(BC41=0,0,BC41+SUM(BC$6:BC40))</f>
        <v>0</v>
      </c>
      <c r="BE41" s="200">
        <f ca="1">IF(AND(Input!$B$106&lt;='Income Replacement Calculations'!$AL41,Input!$B$107&gt;='Income Replacement Calculations'!$AL41),Input!$B$104*((1+(Input!$B$108))^$C40),0)</f>
        <v>0</v>
      </c>
      <c r="BF41" s="201"/>
      <c r="BG41" s="202"/>
      <c r="BH41" s="132">
        <f ca="1">IF(AND(Input!$B$113&lt;='Income Replacement Calculations'!$AL41,Input!$B$114&gt;='Income Replacement Calculations'!$AL41),1,0)</f>
        <v>0</v>
      </c>
      <c r="BI41" s="132">
        <f ca="1">IF(BH41=0,0,BH41+SUM(BH$6:BH40))</f>
        <v>0</v>
      </c>
      <c r="BJ41" s="200">
        <f ca="1">IF(AND(Input!$B$113&lt;='Income Replacement Calculations'!$AL41,Input!$B$114&gt;='Income Replacement Calculations'!$AL41),Input!$B$111*((1+(Input!$B$115))^$C40),0)</f>
        <v>0</v>
      </c>
      <c r="BK41" s="201"/>
      <c r="BL41" s="202"/>
      <c r="BM41" s="132">
        <f ca="1">IF(AND(Input!$B$120&lt;='Income Replacement Calculations'!$AL41,Input!$B$121&gt;='Income Replacement Calculations'!$AL41),1,0)</f>
        <v>0</v>
      </c>
      <c r="BN41" s="132">
        <f ca="1">IF(BM41=0,0,BM41+SUM(BM$6:BM40))</f>
        <v>0</v>
      </c>
      <c r="BO41" s="132"/>
      <c r="BP41" s="210">
        <f t="shared" ca="1" si="26"/>
        <v>35</v>
      </c>
      <c r="BQ41" s="211">
        <f t="shared" si="33"/>
        <v>36</v>
      </c>
      <c r="BR41" s="189">
        <f t="shared" ca="1" si="27"/>
        <v>35</v>
      </c>
      <c r="BS41" s="190">
        <f t="shared" ca="1" si="28"/>
        <v>35</v>
      </c>
      <c r="BT41" s="132"/>
      <c r="BU41" s="200">
        <f ca="1">IF(AND(Input!$B$120&lt;='Income Replacement Calculations'!$AL41,Input!$B$121&gt;='Income Replacement Calculations'!$AL41),Input!$B$118*((1+(Input!$B$122))^$C40),0)</f>
        <v>0</v>
      </c>
      <c r="BV41" s="201"/>
      <c r="BW41" s="202"/>
      <c r="BX41" s="203">
        <f ca="1">IF(AND(Input!$B$127&lt;='Income Replacement Calculations'!$AL41,Input!$B$128&gt;='Income Replacement Calculations'!$AL41),1,0)</f>
        <v>0</v>
      </c>
      <c r="BY41" s="203">
        <f t="shared" ca="1" si="12"/>
        <v>0</v>
      </c>
      <c r="BZ41" s="200">
        <f ca="1">IF(AND(Input!$B$127&lt;='Income Replacement Calculations'!$AL41,Input!$B$128&gt;='Income Replacement Calculations'!$AL41),Input!$B$125*((1+(Input!$B$129))^$C40),0)</f>
        <v>0</v>
      </c>
      <c r="CA41" s="201"/>
      <c r="CB41" s="202"/>
      <c r="CC41" s="203">
        <f ca="1">IF(AND(Input!$B$134&lt;='Income Replacement Calculations'!$AL41,Input!$B$135&gt;='Income Replacement Calculations'!$AL41),1,0)</f>
        <v>0</v>
      </c>
      <c r="CD41" s="203">
        <f t="shared" ca="1" si="13"/>
        <v>0</v>
      </c>
      <c r="CE41" s="200">
        <f ca="1">IF(AND(Input!$B$134&lt;='Income Replacement Calculations'!$AL41,Input!$B$135&gt;='Income Replacement Calculations'!$AL41),Input!$B$132*((1+(Input!$B$136))^$C40),0)</f>
        <v>0</v>
      </c>
      <c r="CF41" s="201"/>
      <c r="CG41" s="202"/>
      <c r="CH41" s="203">
        <f ca="1">IF(AND(Input!$B$141&lt;='Income Replacement Calculations'!$AL41,Input!$B$142&gt;='Income Replacement Calculations'!$AL41),1,0)</f>
        <v>0</v>
      </c>
      <c r="CI41" s="203">
        <f t="shared" ca="1" si="14"/>
        <v>0</v>
      </c>
      <c r="CJ41" s="200">
        <f ca="1">IF(AND(Input!$B$141&lt;='Income Replacement Calculations'!$AL41,Input!$B$142&gt;='Income Replacement Calculations'!$AL41),Input!$B$139*((1+(Input!$B$143))^$C40),0)</f>
        <v>0</v>
      </c>
      <c r="CK41" s="201"/>
      <c r="CL41" s="202"/>
      <c r="CM41" s="203">
        <f ca="1">IF(AND(Input!$B$148&lt;='Income Replacement Calculations'!$AL41,Input!$B$149&gt;='Income Replacement Calculations'!$AL41),1,0)</f>
        <v>0</v>
      </c>
      <c r="CN41" s="203">
        <f t="shared" ca="1" si="15"/>
        <v>0</v>
      </c>
      <c r="CO41" s="200">
        <f ca="1">IF(AND(Input!$B$148&lt;='Income Replacement Calculations'!$AL41,Input!$B$149&gt;='Income Replacement Calculations'!$AL41),Input!$B$146*((1+(Input!$B$150))^$C40),0)</f>
        <v>0</v>
      </c>
      <c r="CP41" s="201"/>
      <c r="CQ41" s="202"/>
      <c r="CS41" s="204">
        <f ca="1">IF($E41&gt;Input!$B$72,0,IF($CX$8&lt;0,IF(ISBLANK(AB41),AA41,AB41)+IF(ISBLANK(AF41),AE41,AF41)+IF(ISBLANK(AQ41),AP41,AQ41)+IF(ISBLANK(AV41),AU41,AV41)+IF(ISBLANK(BA41),AZ41,BA41)+IF(ISBLANK(BF41),BE41,BF41)+IF(ISBLANK(BK41),BJ41,BK41)," "))</f>
        <v>0</v>
      </c>
      <c r="CT41" s="205">
        <f ca="1">IF(CY40=0,CS40+CT40-CW40,IF($E41&gt;Input!$B$72,0,CZ40))</f>
        <v>0</v>
      </c>
      <c r="CV41" s="204">
        <f ca="1">IF($E41&gt;Input!$B$72,0,((IF($Y41=0,Input!$B$64*((1+(Input!$B$70))^$C40),IF(OR($Y41=2,$Y41=3),Input!$B$58*((1+(Input!$B$70))^$C40),IF($Y41=1,Input!$B$61*((1+(Input!$B$70))^$C40),IF($Y41=7,Input!$B$68*((1+(Input!$B$70))^$C40),0)))))))</f>
        <v>0</v>
      </c>
      <c r="CW41" s="205">
        <f ca="1">IF($E41&gt;Input!$B$72,0,CV41+IF(ISBLANK(BV41),BU41,BV41)+IF(ISBLANK(CA41),BZ41,CA41)+IF(ISBLANK(CF41),CE41,CF41)+IF(ISBLANK(CK41),CJ41,CK41)+IF(ISBLANK(CP41),CO41,CP41))</f>
        <v>0</v>
      </c>
      <c r="CY41" s="200">
        <f ca="1">IF(E41&gt;Input!$B$72,0,CW41-CS41-CT41)</f>
        <v>0</v>
      </c>
      <c r="CZ41" s="208">
        <f t="shared" ca="1" si="35"/>
        <v>0</v>
      </c>
      <c r="DA41" s="213">
        <f ca="1">IF($E41&gt;Input!$B$72,0,-PV(Input!$B$73/12,C41*12,0,CY41*12,1))</f>
        <v>0</v>
      </c>
      <c r="DC41" s="210">
        <f t="shared" ca="1" si="29"/>
        <v>35</v>
      </c>
      <c r="DD41" s="211">
        <f t="shared" si="34"/>
        <v>36</v>
      </c>
      <c r="DE41" s="189">
        <f t="shared" ca="1" si="30"/>
        <v>35</v>
      </c>
      <c r="DF41" s="190">
        <f t="shared" ca="1" si="31"/>
        <v>35</v>
      </c>
      <c r="DG41" s="224"/>
      <c r="DH41" s="224"/>
      <c r="DI41" s="224"/>
      <c r="DJ41" s="227">
        <f ca="1">('Income Replacement Calculations'!CV41*12)+'Lump Sum Projectors'!BR41</f>
        <v>0</v>
      </c>
      <c r="DK41" s="227">
        <f ca="1">IF('Future Needs'!$X40&lt;0,0,'Future Needs'!X40)+'Lump Sum Projectors'!$BR41</f>
        <v>0</v>
      </c>
    </row>
    <row r="42" spans="2:115">
      <c r="B42" s="210">
        <f ca="1">IF('Income Replacement Calculations'!$CX$8&lt;0,B41+1)</f>
        <v>36</v>
      </c>
      <c r="C42" s="211">
        <f ca="1">IF('Income Replacement Calculations'!$CX$8&lt;0,C41+1)</f>
        <v>37</v>
      </c>
      <c r="D42" s="189">
        <f ca="1">IF('Income Replacement Calculations'!$CX$8&lt;0,D41+1)</f>
        <v>36</v>
      </c>
      <c r="E42" s="190">
        <f ca="1">IF('Income Replacement Calculations'!$CX$8&lt;0,E41+1)</f>
        <v>36</v>
      </c>
      <c r="G42" s="188" t="str">
        <f t="shared" si="17"/>
        <v xml:space="preserve"> </v>
      </c>
      <c r="H42" s="189">
        <f t="shared" si="41"/>
        <v>0</v>
      </c>
      <c r="I42" s="189">
        <f t="shared" si="6"/>
        <v>0</v>
      </c>
      <c r="J42" s="189" t="str">
        <f t="shared" si="18"/>
        <v xml:space="preserve"> </v>
      </c>
      <c r="K42" s="189">
        <f t="shared" si="36"/>
        <v>0</v>
      </c>
      <c r="L42" s="189">
        <f t="shared" si="7"/>
        <v>0</v>
      </c>
      <c r="M42" s="189" t="str">
        <f t="shared" si="19"/>
        <v xml:space="preserve"> </v>
      </c>
      <c r="N42" s="189">
        <f t="shared" si="37"/>
        <v>0</v>
      </c>
      <c r="O42" s="189">
        <f t="shared" si="8"/>
        <v>0</v>
      </c>
      <c r="P42" s="189" t="str">
        <f t="shared" si="20"/>
        <v xml:space="preserve"> </v>
      </c>
      <c r="Q42" s="189">
        <f t="shared" si="38"/>
        <v>0</v>
      </c>
      <c r="R42" s="189">
        <f t="shared" si="9"/>
        <v>0</v>
      </c>
      <c r="S42" s="190" t="str">
        <f t="shared" si="21"/>
        <v xml:space="preserve"> </v>
      </c>
      <c r="T42" s="191">
        <f t="shared" si="39"/>
        <v>0</v>
      </c>
      <c r="U42" s="192">
        <f t="shared" si="10"/>
        <v>0</v>
      </c>
      <c r="V42" s="193" t="str">
        <f t="shared" si="22"/>
        <v xml:space="preserve"> </v>
      </c>
      <c r="W42" s="191">
        <f t="shared" si="40"/>
        <v>0</v>
      </c>
      <c r="X42" s="192">
        <f t="shared" si="11"/>
        <v>0</v>
      </c>
      <c r="Y42" s="192">
        <f ca="1">IF(Input!$B$66&lt;=E42,7,I42+L42+O42+R42+U42+X42)</f>
        <v>7</v>
      </c>
      <c r="AA42" s="200">
        <f ca="1">IF(OR($E42&gt;Input!$B$72,$Y42=0),0,IF(OR($Y42=2,$Y42=3),Input!$B$59*((1+(Input!$B$71))^C41),IF(Y42=1,Input!$B$62*((1+(Input!$B$71))^C41))))+IF($E42&gt;Input!$B$72,0,IF($E42&gt;59,Input!$B$67*((1+(Input!$B$71))^C41)))</f>
        <v>0</v>
      </c>
      <c r="AB42" s="201"/>
      <c r="AC42" s="212"/>
      <c r="AD42" s="197"/>
      <c r="AE42" s="208">
        <f ca="1">IF(OR($E42&gt;=Input!$B$72,$E42&gt;=Input!$B$66),0,IF($Y42&gt;=2,Input!$B$60*((1+(Input!$B$69))^$C41),IF($Y42=1,Input!$B$63*((1+(Input!$B$69))^$C41),IF($Y42=0,Input!$B$65*((1+(Input!$B$69))^$C41),0))))</f>
        <v>0</v>
      </c>
      <c r="AF42" s="201"/>
      <c r="AG42" s="202"/>
      <c r="AI42" s="210">
        <f t="shared" ca="1" si="23"/>
        <v>36</v>
      </c>
      <c r="AJ42" s="211">
        <f t="shared" si="32"/>
        <v>37</v>
      </c>
      <c r="AK42" s="189">
        <f t="shared" ca="1" si="24"/>
        <v>36</v>
      </c>
      <c r="AL42" s="190">
        <f t="shared" ca="1" si="25"/>
        <v>36</v>
      </c>
      <c r="AN42" s="132">
        <f ca="1">IF(AND(Input!$B$85&lt;='Income Replacement Calculations'!$AL42,Input!$B$86&gt;='Income Replacement Calculations'!$AL42),1,0)</f>
        <v>0</v>
      </c>
      <c r="AO42" s="132">
        <f ca="1">IF(AN42=0,0,AN42+SUM(AN$6:AN41))</f>
        <v>0</v>
      </c>
      <c r="AP42" s="200">
        <f ca="1">IF(AND(Input!$B$85&lt;='Income Replacement Calculations'!$AL42,Input!$B$86&gt;='Income Replacement Calculations'!$AL42),Input!$B$83*((1+(Input!$B$87))^$C41),0)</f>
        <v>0</v>
      </c>
      <c r="AQ42" s="201"/>
      <c r="AR42" s="202"/>
      <c r="AS42" s="132">
        <f ca="1">IF(AND(Input!$B$92&lt;='Income Replacement Calculations'!$AL42,Input!$B$93&gt;='Income Replacement Calculations'!$AL42),1,0)</f>
        <v>0</v>
      </c>
      <c r="AT42" s="132">
        <f ca="1">IF(AS42=0,0,AS42+SUM(AS$6:AS41))</f>
        <v>0</v>
      </c>
      <c r="AU42" s="200">
        <f ca="1">IF(AND(Input!$B$92&lt;='Income Replacement Calculations'!$AL42,Input!$B$93&gt;='Income Replacement Calculations'!$AL42),Input!$B$90*((1+(Input!$B$94))^$C41),0)</f>
        <v>0</v>
      </c>
      <c r="AV42" s="201"/>
      <c r="AW42" s="202"/>
      <c r="AX42" s="132">
        <f ca="1">IF(AND(Input!$B$99&lt;='Income Replacement Calculations'!$AL42,Input!$B$100&gt;='Income Replacement Calculations'!$AL42),1,0)</f>
        <v>0</v>
      </c>
      <c r="AY42" s="132">
        <f ca="1">IF(AX42=0,0,AX42+SUM(AX$6:AX41))</f>
        <v>0</v>
      </c>
      <c r="AZ42" s="200">
        <f ca="1">IF(AND(Input!$B$99&lt;='Income Replacement Calculations'!$AL42,Input!$B$100&gt;='Income Replacement Calculations'!$AL42),Input!$B$97*((1+(Input!$B$101))^$C41),0)</f>
        <v>0</v>
      </c>
      <c r="BA42" s="201"/>
      <c r="BB42" s="202"/>
      <c r="BC42" s="132">
        <f ca="1">IF(AND(Input!$B$106&lt;='Income Replacement Calculations'!$AL42,Input!$B$107&gt;='Income Replacement Calculations'!$AL42),1,0)</f>
        <v>0</v>
      </c>
      <c r="BD42" s="132">
        <f ca="1">IF(BC42=0,0,BC42+SUM(BC$6:BC41))</f>
        <v>0</v>
      </c>
      <c r="BE42" s="200">
        <f ca="1">IF(AND(Input!$B$106&lt;='Income Replacement Calculations'!$AL42,Input!$B$107&gt;='Income Replacement Calculations'!$AL42),Input!$B$104*((1+(Input!$B$108))^$C41),0)</f>
        <v>0</v>
      </c>
      <c r="BF42" s="201"/>
      <c r="BG42" s="202"/>
      <c r="BH42" s="132">
        <f ca="1">IF(AND(Input!$B$113&lt;='Income Replacement Calculations'!$AL42,Input!$B$114&gt;='Income Replacement Calculations'!$AL42),1,0)</f>
        <v>0</v>
      </c>
      <c r="BI42" s="132">
        <f ca="1">IF(BH42=0,0,BH42+SUM(BH$6:BH41))</f>
        <v>0</v>
      </c>
      <c r="BJ42" s="200">
        <f ca="1">IF(AND(Input!$B$113&lt;='Income Replacement Calculations'!$AL42,Input!$B$114&gt;='Income Replacement Calculations'!$AL42),Input!$B$111*((1+(Input!$B$115))^$C41),0)</f>
        <v>0</v>
      </c>
      <c r="BK42" s="201"/>
      <c r="BL42" s="202"/>
      <c r="BM42" s="132">
        <f ca="1">IF(AND(Input!$B$120&lt;='Income Replacement Calculations'!$AL42,Input!$B$121&gt;='Income Replacement Calculations'!$AL42),1,0)</f>
        <v>0</v>
      </c>
      <c r="BN42" s="132">
        <f ca="1">IF(BM42=0,0,BM42+SUM(BM$6:BM41))</f>
        <v>0</v>
      </c>
      <c r="BO42" s="132"/>
      <c r="BP42" s="210">
        <f t="shared" ca="1" si="26"/>
        <v>36</v>
      </c>
      <c r="BQ42" s="211">
        <f t="shared" si="33"/>
        <v>37</v>
      </c>
      <c r="BR42" s="189">
        <f t="shared" ca="1" si="27"/>
        <v>36</v>
      </c>
      <c r="BS42" s="190">
        <f t="shared" ca="1" si="28"/>
        <v>36</v>
      </c>
      <c r="BT42" s="132"/>
      <c r="BU42" s="200">
        <f ca="1">IF(AND(Input!$B$120&lt;='Income Replacement Calculations'!$AL42,Input!$B$121&gt;='Income Replacement Calculations'!$AL42),Input!$B$118*((1+(Input!$B$122))^$C41),0)</f>
        <v>0</v>
      </c>
      <c r="BV42" s="201"/>
      <c r="BW42" s="202"/>
      <c r="BX42" s="203">
        <f ca="1">IF(AND(Input!$B$127&lt;='Income Replacement Calculations'!$AL42,Input!$B$128&gt;='Income Replacement Calculations'!$AL42),1,0)</f>
        <v>0</v>
      </c>
      <c r="BY42" s="203">
        <f t="shared" ca="1" si="12"/>
        <v>0</v>
      </c>
      <c r="BZ42" s="200">
        <f ca="1">IF(AND(Input!$B$127&lt;='Income Replacement Calculations'!$AL42,Input!$B$128&gt;='Income Replacement Calculations'!$AL42),Input!$B$125*((1+(Input!$B$129))^$C41),0)</f>
        <v>0</v>
      </c>
      <c r="CA42" s="201"/>
      <c r="CB42" s="202"/>
      <c r="CC42" s="203">
        <f ca="1">IF(AND(Input!$B$134&lt;='Income Replacement Calculations'!$AL42,Input!$B$135&gt;='Income Replacement Calculations'!$AL42),1,0)</f>
        <v>0</v>
      </c>
      <c r="CD42" s="203">
        <f t="shared" ca="1" si="13"/>
        <v>0</v>
      </c>
      <c r="CE42" s="200">
        <f ca="1">IF(AND(Input!$B$134&lt;='Income Replacement Calculations'!$AL42,Input!$B$135&gt;='Income Replacement Calculations'!$AL42),Input!$B$132*((1+(Input!$B$136))^$C41),0)</f>
        <v>0</v>
      </c>
      <c r="CF42" s="201"/>
      <c r="CG42" s="202"/>
      <c r="CH42" s="203">
        <f ca="1">IF(AND(Input!$B$141&lt;='Income Replacement Calculations'!$AL42,Input!$B$142&gt;='Income Replacement Calculations'!$AL42),1,0)</f>
        <v>0</v>
      </c>
      <c r="CI42" s="203">
        <f t="shared" ca="1" si="14"/>
        <v>0</v>
      </c>
      <c r="CJ42" s="200">
        <f ca="1">IF(AND(Input!$B$141&lt;='Income Replacement Calculations'!$AL42,Input!$B$142&gt;='Income Replacement Calculations'!$AL42),Input!$B$139*((1+(Input!$B$143))^$C41),0)</f>
        <v>0</v>
      </c>
      <c r="CK42" s="201"/>
      <c r="CL42" s="202"/>
      <c r="CM42" s="203">
        <f ca="1">IF(AND(Input!$B$148&lt;='Income Replacement Calculations'!$AL42,Input!$B$149&gt;='Income Replacement Calculations'!$AL42),1,0)</f>
        <v>0</v>
      </c>
      <c r="CN42" s="203">
        <f t="shared" ca="1" si="15"/>
        <v>0</v>
      </c>
      <c r="CO42" s="200">
        <f ca="1">IF(AND(Input!$B$148&lt;='Income Replacement Calculations'!$AL42,Input!$B$149&gt;='Income Replacement Calculations'!$AL42),Input!$B$146*((1+(Input!$B$150))^$C41),0)</f>
        <v>0</v>
      </c>
      <c r="CP42" s="201"/>
      <c r="CQ42" s="202"/>
      <c r="CS42" s="204">
        <f ca="1">IF($E42&gt;Input!$B$72,0,IF($CX$8&lt;0,IF(ISBLANK(AB42),AA42,AB42)+IF(ISBLANK(AF42),AE42,AF42)+IF(ISBLANK(AQ42),AP42,AQ42)+IF(ISBLANK(AV42),AU42,AV42)+IF(ISBLANK(BA42),AZ42,BA42)+IF(ISBLANK(BF42),BE42,BF42)+IF(ISBLANK(BK42),BJ42,BK42)," "))</f>
        <v>0</v>
      </c>
      <c r="CT42" s="205">
        <f ca="1">IF(CY41=0,CS41+CT41-CW41,IF($E42&gt;Input!$B$72,0,CZ41))</f>
        <v>0</v>
      </c>
      <c r="CV42" s="204">
        <f ca="1">IF($E42&gt;Input!$B$72,0,((IF($Y42=0,Input!$B$64*((1+(Input!$B$70))^$C41),IF(OR($Y42=2,$Y42=3),Input!$B$58*((1+(Input!$B$70))^$C41),IF($Y42=1,Input!$B$61*((1+(Input!$B$70))^$C41),IF($Y42=7,Input!$B$68*((1+(Input!$B$70))^$C41),0)))))))</f>
        <v>0</v>
      </c>
      <c r="CW42" s="205">
        <f ca="1">IF($E42&gt;Input!$B$72,0,CV42+IF(ISBLANK(BV42),BU42,BV42)+IF(ISBLANK(CA42),BZ42,CA42)+IF(ISBLANK(CF42),CE42,CF42)+IF(ISBLANK(CK42),CJ42,CK42)+IF(ISBLANK(CP42),CO42,CP42))</f>
        <v>0</v>
      </c>
      <c r="CY42" s="200">
        <f ca="1">IF(E42&gt;Input!$B$72,0,CW42-CS42-CT42)</f>
        <v>0</v>
      </c>
      <c r="CZ42" s="208">
        <f t="shared" ca="1" si="35"/>
        <v>0</v>
      </c>
      <c r="DA42" s="213">
        <f ca="1">IF($E42&gt;Input!$B$72,0,-PV(Input!$B$73/12,C42*12,0,CY42*12,1))</f>
        <v>0</v>
      </c>
      <c r="DC42" s="210">
        <f t="shared" ca="1" si="29"/>
        <v>36</v>
      </c>
      <c r="DD42" s="211">
        <f t="shared" si="34"/>
        <v>37</v>
      </c>
      <c r="DE42" s="189">
        <f t="shared" ca="1" si="30"/>
        <v>36</v>
      </c>
      <c r="DF42" s="190">
        <f t="shared" ca="1" si="31"/>
        <v>36</v>
      </c>
      <c r="DG42" s="224"/>
      <c r="DH42" s="224"/>
      <c r="DI42" s="224"/>
      <c r="DJ42" s="227">
        <f ca="1">('Income Replacement Calculations'!CV42*12)+'Lump Sum Projectors'!BR42</f>
        <v>0</v>
      </c>
      <c r="DK42" s="227">
        <f ca="1">IF('Future Needs'!$X41&lt;0,0,'Future Needs'!X41)+'Lump Sum Projectors'!$BR42</f>
        <v>0</v>
      </c>
    </row>
    <row r="43" spans="2:115">
      <c r="B43" s="210">
        <f ca="1">IF('Income Replacement Calculations'!$CX$8&lt;0,B42+1)</f>
        <v>37</v>
      </c>
      <c r="C43" s="211">
        <f ca="1">IF('Income Replacement Calculations'!$CX$8&lt;0,C42+1)</f>
        <v>38</v>
      </c>
      <c r="D43" s="189">
        <f ca="1">IF('Income Replacement Calculations'!$CX$8&lt;0,D42+1)</f>
        <v>37</v>
      </c>
      <c r="E43" s="190">
        <f ca="1">IF('Income Replacement Calculations'!$CX$8&lt;0,E42+1)</f>
        <v>37</v>
      </c>
      <c r="G43" s="188" t="str">
        <f t="shared" si="17"/>
        <v xml:space="preserve"> </v>
      </c>
      <c r="H43" s="189">
        <f t="shared" si="41"/>
        <v>0</v>
      </c>
      <c r="I43" s="189">
        <f t="shared" si="6"/>
        <v>0</v>
      </c>
      <c r="J43" s="189" t="str">
        <f t="shared" si="18"/>
        <v xml:space="preserve"> </v>
      </c>
      <c r="K43" s="189">
        <f t="shared" si="36"/>
        <v>0</v>
      </c>
      <c r="L43" s="189">
        <f t="shared" si="7"/>
        <v>0</v>
      </c>
      <c r="M43" s="189" t="str">
        <f t="shared" si="19"/>
        <v xml:space="preserve"> </v>
      </c>
      <c r="N43" s="189">
        <f t="shared" si="37"/>
        <v>0</v>
      </c>
      <c r="O43" s="189">
        <f t="shared" si="8"/>
        <v>0</v>
      </c>
      <c r="P43" s="189" t="str">
        <f t="shared" si="20"/>
        <v xml:space="preserve"> </v>
      </c>
      <c r="Q43" s="189">
        <f t="shared" si="38"/>
        <v>0</v>
      </c>
      <c r="R43" s="189">
        <f t="shared" si="9"/>
        <v>0</v>
      </c>
      <c r="S43" s="190" t="str">
        <f t="shared" si="21"/>
        <v xml:space="preserve"> </v>
      </c>
      <c r="T43" s="191">
        <f t="shared" si="39"/>
        <v>0</v>
      </c>
      <c r="U43" s="192">
        <f t="shared" si="10"/>
        <v>0</v>
      </c>
      <c r="V43" s="193" t="str">
        <f t="shared" si="22"/>
        <v xml:space="preserve"> </v>
      </c>
      <c r="W43" s="191">
        <f t="shared" si="40"/>
        <v>0</v>
      </c>
      <c r="X43" s="192">
        <f t="shared" si="11"/>
        <v>0</v>
      </c>
      <c r="Y43" s="192">
        <f ca="1">IF(Input!$B$66&lt;=E43,7,I43+L43+O43+R43+U43+X43)</f>
        <v>7</v>
      </c>
      <c r="AA43" s="200">
        <f ca="1">IF(OR($E43&gt;Input!$B$72,$Y43=0),0,IF(OR($Y43=2,$Y43=3),Input!$B$59*((1+(Input!$B$71))^C42),IF(Y43=1,Input!$B$62*((1+(Input!$B$71))^C42))))+IF($E43&gt;Input!$B$72,0,IF($E43&gt;59,Input!$B$67*((1+(Input!$B$71))^C42)))</f>
        <v>0</v>
      </c>
      <c r="AB43" s="201"/>
      <c r="AC43" s="212"/>
      <c r="AD43" s="197"/>
      <c r="AE43" s="208">
        <f ca="1">IF(OR($E43&gt;=Input!$B$72,$E43&gt;=Input!$B$66),0,IF($Y43&gt;=2,Input!$B$60*((1+(Input!$B$69))^$C42),IF($Y43=1,Input!$B$63*((1+(Input!$B$69))^$C42),IF($Y43=0,Input!$B$65*((1+(Input!$B$69))^$C42),0))))</f>
        <v>0</v>
      </c>
      <c r="AF43" s="201"/>
      <c r="AG43" s="202"/>
      <c r="AI43" s="210">
        <f t="shared" ca="1" si="23"/>
        <v>37</v>
      </c>
      <c r="AJ43" s="211">
        <f t="shared" si="32"/>
        <v>38</v>
      </c>
      <c r="AK43" s="189">
        <f t="shared" ca="1" si="24"/>
        <v>37</v>
      </c>
      <c r="AL43" s="190">
        <f t="shared" ca="1" si="25"/>
        <v>37</v>
      </c>
      <c r="AN43" s="132">
        <f ca="1">IF(AND(Input!$B$85&lt;='Income Replacement Calculations'!$AL43,Input!$B$86&gt;='Income Replacement Calculations'!$AL43),1,0)</f>
        <v>0</v>
      </c>
      <c r="AO43" s="132">
        <f ca="1">IF(AN43=0,0,AN43+SUM(AN$6:AN42))</f>
        <v>0</v>
      </c>
      <c r="AP43" s="200">
        <f ca="1">IF(AND(Input!$B$85&lt;='Income Replacement Calculations'!$AL43,Input!$B$86&gt;='Income Replacement Calculations'!$AL43),Input!$B$83*((1+(Input!$B$87))^$C42),0)</f>
        <v>0</v>
      </c>
      <c r="AQ43" s="201"/>
      <c r="AR43" s="202"/>
      <c r="AS43" s="132">
        <f ca="1">IF(AND(Input!$B$92&lt;='Income Replacement Calculations'!$AL43,Input!$B$93&gt;='Income Replacement Calculations'!$AL43),1,0)</f>
        <v>0</v>
      </c>
      <c r="AT43" s="132">
        <f ca="1">IF(AS43=0,0,AS43+SUM(AS$6:AS42))</f>
        <v>0</v>
      </c>
      <c r="AU43" s="200">
        <f ca="1">IF(AND(Input!$B$92&lt;='Income Replacement Calculations'!$AL43,Input!$B$93&gt;='Income Replacement Calculations'!$AL43),Input!$B$90*((1+(Input!$B$94))^$C42),0)</f>
        <v>0</v>
      </c>
      <c r="AV43" s="201"/>
      <c r="AW43" s="202"/>
      <c r="AX43" s="132">
        <f ca="1">IF(AND(Input!$B$99&lt;='Income Replacement Calculations'!$AL43,Input!$B$100&gt;='Income Replacement Calculations'!$AL43),1,0)</f>
        <v>0</v>
      </c>
      <c r="AY43" s="132">
        <f ca="1">IF(AX43=0,0,AX43+SUM(AX$6:AX42))</f>
        <v>0</v>
      </c>
      <c r="AZ43" s="200">
        <f ca="1">IF(AND(Input!$B$99&lt;='Income Replacement Calculations'!$AL43,Input!$B$100&gt;='Income Replacement Calculations'!$AL43),Input!$B$97*((1+(Input!$B$101))^$C42),0)</f>
        <v>0</v>
      </c>
      <c r="BA43" s="201"/>
      <c r="BB43" s="202"/>
      <c r="BC43" s="132">
        <f ca="1">IF(AND(Input!$B$106&lt;='Income Replacement Calculations'!$AL43,Input!$B$107&gt;='Income Replacement Calculations'!$AL43),1,0)</f>
        <v>0</v>
      </c>
      <c r="BD43" s="132">
        <f ca="1">IF(BC43=0,0,BC43+SUM(BC$6:BC42))</f>
        <v>0</v>
      </c>
      <c r="BE43" s="200">
        <f ca="1">IF(AND(Input!$B$106&lt;='Income Replacement Calculations'!$AL43,Input!$B$107&gt;='Income Replacement Calculations'!$AL43),Input!$B$104*((1+(Input!$B$108))^$C42),0)</f>
        <v>0</v>
      </c>
      <c r="BF43" s="201"/>
      <c r="BG43" s="202"/>
      <c r="BH43" s="132">
        <f ca="1">IF(AND(Input!$B$113&lt;='Income Replacement Calculations'!$AL43,Input!$B$114&gt;='Income Replacement Calculations'!$AL43),1,0)</f>
        <v>0</v>
      </c>
      <c r="BI43" s="132">
        <f ca="1">IF(BH43=0,0,BH43+SUM(BH$6:BH42))</f>
        <v>0</v>
      </c>
      <c r="BJ43" s="200">
        <f ca="1">IF(AND(Input!$B$113&lt;='Income Replacement Calculations'!$AL43,Input!$B$114&gt;='Income Replacement Calculations'!$AL43),Input!$B$111*((1+(Input!$B$115))^$C42),0)</f>
        <v>0</v>
      </c>
      <c r="BK43" s="201"/>
      <c r="BL43" s="202"/>
      <c r="BM43" s="132">
        <f ca="1">IF(AND(Input!$B$120&lt;='Income Replacement Calculations'!$AL43,Input!$B$121&gt;='Income Replacement Calculations'!$AL43),1,0)</f>
        <v>0</v>
      </c>
      <c r="BN43" s="132">
        <f ca="1">IF(BM43=0,0,BM43+SUM(BM$6:BM42))</f>
        <v>0</v>
      </c>
      <c r="BO43" s="132"/>
      <c r="BP43" s="210">
        <f t="shared" ca="1" si="26"/>
        <v>37</v>
      </c>
      <c r="BQ43" s="211">
        <f t="shared" si="33"/>
        <v>38</v>
      </c>
      <c r="BR43" s="189">
        <f t="shared" ca="1" si="27"/>
        <v>37</v>
      </c>
      <c r="BS43" s="190">
        <f t="shared" ca="1" si="28"/>
        <v>37</v>
      </c>
      <c r="BT43" s="132"/>
      <c r="BU43" s="200">
        <f ca="1">IF(AND(Input!$B$120&lt;='Income Replacement Calculations'!$AL43,Input!$B$121&gt;='Income Replacement Calculations'!$AL43),Input!$B$118*((1+(Input!$B$122))^$C42),0)</f>
        <v>0</v>
      </c>
      <c r="BV43" s="201"/>
      <c r="BW43" s="202"/>
      <c r="BX43" s="203">
        <f ca="1">IF(AND(Input!$B$127&lt;='Income Replacement Calculations'!$AL43,Input!$B$128&gt;='Income Replacement Calculations'!$AL43),1,0)</f>
        <v>0</v>
      </c>
      <c r="BY43" s="203">
        <f t="shared" ca="1" si="12"/>
        <v>0</v>
      </c>
      <c r="BZ43" s="200">
        <f ca="1">IF(AND(Input!$B$127&lt;='Income Replacement Calculations'!$AL43,Input!$B$128&gt;='Income Replacement Calculations'!$AL43),Input!$B$125*((1+(Input!$B$129))^$C42),0)</f>
        <v>0</v>
      </c>
      <c r="CA43" s="201"/>
      <c r="CB43" s="202"/>
      <c r="CC43" s="203">
        <f ca="1">IF(AND(Input!$B$134&lt;='Income Replacement Calculations'!$AL43,Input!$B$135&gt;='Income Replacement Calculations'!$AL43),1,0)</f>
        <v>0</v>
      </c>
      <c r="CD43" s="203">
        <f t="shared" ca="1" si="13"/>
        <v>0</v>
      </c>
      <c r="CE43" s="200">
        <f ca="1">IF(AND(Input!$B$134&lt;='Income Replacement Calculations'!$AL43,Input!$B$135&gt;='Income Replacement Calculations'!$AL43),Input!$B$132*((1+(Input!$B$136))^$C42),0)</f>
        <v>0</v>
      </c>
      <c r="CF43" s="201"/>
      <c r="CG43" s="202"/>
      <c r="CH43" s="203">
        <f ca="1">IF(AND(Input!$B$141&lt;='Income Replacement Calculations'!$AL43,Input!$B$142&gt;='Income Replacement Calculations'!$AL43),1,0)</f>
        <v>0</v>
      </c>
      <c r="CI43" s="203">
        <f t="shared" ca="1" si="14"/>
        <v>0</v>
      </c>
      <c r="CJ43" s="200">
        <f ca="1">IF(AND(Input!$B$141&lt;='Income Replacement Calculations'!$AL43,Input!$B$142&gt;='Income Replacement Calculations'!$AL43),Input!$B$139*((1+(Input!$B$143))^$C42),0)</f>
        <v>0</v>
      </c>
      <c r="CK43" s="201"/>
      <c r="CL43" s="202"/>
      <c r="CM43" s="203">
        <f ca="1">IF(AND(Input!$B$148&lt;='Income Replacement Calculations'!$AL43,Input!$B$149&gt;='Income Replacement Calculations'!$AL43),1,0)</f>
        <v>0</v>
      </c>
      <c r="CN43" s="203">
        <f t="shared" ca="1" si="15"/>
        <v>0</v>
      </c>
      <c r="CO43" s="200">
        <f ca="1">IF(AND(Input!$B$148&lt;='Income Replacement Calculations'!$AL43,Input!$B$149&gt;='Income Replacement Calculations'!$AL43),Input!$B$146*((1+(Input!$B$150))^$C42),0)</f>
        <v>0</v>
      </c>
      <c r="CP43" s="201"/>
      <c r="CQ43" s="202"/>
      <c r="CS43" s="204">
        <f ca="1">IF($E43&gt;Input!$B$72,0,IF($CX$8&lt;0,IF(ISBLANK(AB43),AA43,AB43)+IF(ISBLANK(AF43),AE43,AF43)+IF(ISBLANK(AQ43),AP43,AQ43)+IF(ISBLANK(AV43),AU43,AV43)+IF(ISBLANK(BA43),AZ43,BA43)+IF(ISBLANK(BF43),BE43,BF43)+IF(ISBLANK(BK43),BJ43,BK43)," "))</f>
        <v>0</v>
      </c>
      <c r="CT43" s="205">
        <f ca="1">IF(CY42=0,CS42+CT42-CW42,IF($E43&gt;Input!$B$72,0,CZ42))</f>
        <v>0</v>
      </c>
      <c r="CV43" s="204">
        <f ca="1">IF($E43&gt;Input!$B$72,0,((IF($Y43=0,Input!$B$64*((1+(Input!$B$70))^$C42),IF(OR($Y43=2,$Y43=3),Input!$B$58*((1+(Input!$B$70))^$C42),IF($Y43=1,Input!$B$61*((1+(Input!$B$70))^$C42),IF($Y43=7,Input!$B$68*((1+(Input!$B$70))^$C42),0)))))))</f>
        <v>0</v>
      </c>
      <c r="CW43" s="205">
        <f ca="1">IF($E43&gt;Input!$B$72,0,CV43+IF(ISBLANK(BV43),BU43,BV43)+IF(ISBLANK(CA43),BZ43,CA43)+IF(ISBLANK(CF43),CE43,CF43)+IF(ISBLANK(CK43),CJ43,CK43)+IF(ISBLANK(CP43),CO43,CP43))</f>
        <v>0</v>
      </c>
      <c r="CY43" s="200">
        <f ca="1">IF(E43&gt;Input!$B$72,0,CW43-CS43-CT43)</f>
        <v>0</v>
      </c>
      <c r="CZ43" s="208">
        <f t="shared" ca="1" si="35"/>
        <v>0</v>
      </c>
      <c r="DA43" s="213">
        <f ca="1">IF($E43&gt;Input!$B$72,0,-PV(Input!$B$73/12,C43*12,0,CY43*12,1))</f>
        <v>0</v>
      </c>
      <c r="DC43" s="210">
        <f t="shared" ca="1" si="29"/>
        <v>37</v>
      </c>
      <c r="DD43" s="211">
        <f t="shared" si="34"/>
        <v>38</v>
      </c>
      <c r="DE43" s="189">
        <f t="shared" ca="1" si="30"/>
        <v>37</v>
      </c>
      <c r="DF43" s="190">
        <f t="shared" ca="1" si="31"/>
        <v>37</v>
      </c>
      <c r="DG43" s="224"/>
      <c r="DH43" s="224"/>
      <c r="DI43" s="224"/>
      <c r="DJ43" s="227">
        <f ca="1">('Income Replacement Calculations'!CV43*12)+'Lump Sum Projectors'!BR43</f>
        <v>0</v>
      </c>
      <c r="DK43" s="227">
        <f ca="1">IF('Future Needs'!$X42&lt;0,0,'Future Needs'!X42)+'Lump Sum Projectors'!$BR43</f>
        <v>0</v>
      </c>
    </row>
    <row r="44" spans="2:115">
      <c r="B44" s="210">
        <f ca="1">IF('Income Replacement Calculations'!$CX$8&lt;0,B43+1)</f>
        <v>38</v>
      </c>
      <c r="C44" s="211">
        <f ca="1">IF('Income Replacement Calculations'!$CX$8&lt;0,C43+1)</f>
        <v>39</v>
      </c>
      <c r="D44" s="189">
        <f ca="1">IF('Income Replacement Calculations'!$CX$8&lt;0,D43+1)</f>
        <v>38</v>
      </c>
      <c r="E44" s="190">
        <f ca="1">IF('Income Replacement Calculations'!$CX$8&lt;0,E43+1)</f>
        <v>38</v>
      </c>
      <c r="G44" s="188" t="str">
        <f t="shared" si="17"/>
        <v xml:space="preserve"> </v>
      </c>
      <c r="H44" s="189">
        <f t="shared" si="41"/>
        <v>0</v>
      </c>
      <c r="I44" s="189">
        <f t="shared" si="6"/>
        <v>0</v>
      </c>
      <c r="J44" s="189" t="str">
        <f t="shared" si="18"/>
        <v xml:space="preserve"> </v>
      </c>
      <c r="K44" s="189">
        <f t="shared" si="36"/>
        <v>0</v>
      </c>
      <c r="L44" s="189">
        <f t="shared" si="7"/>
        <v>0</v>
      </c>
      <c r="M44" s="189" t="str">
        <f t="shared" si="19"/>
        <v xml:space="preserve"> </v>
      </c>
      <c r="N44" s="189">
        <f t="shared" si="37"/>
        <v>0</v>
      </c>
      <c r="O44" s="189">
        <f t="shared" si="8"/>
        <v>0</v>
      </c>
      <c r="P44" s="189" t="str">
        <f t="shared" si="20"/>
        <v xml:space="preserve"> </v>
      </c>
      <c r="Q44" s="189">
        <f t="shared" si="38"/>
        <v>0</v>
      </c>
      <c r="R44" s="189">
        <f t="shared" si="9"/>
        <v>0</v>
      </c>
      <c r="S44" s="190" t="str">
        <f t="shared" si="21"/>
        <v xml:space="preserve"> </v>
      </c>
      <c r="T44" s="191">
        <f t="shared" si="39"/>
        <v>0</v>
      </c>
      <c r="U44" s="192">
        <f t="shared" si="10"/>
        <v>0</v>
      </c>
      <c r="V44" s="193" t="str">
        <f t="shared" si="22"/>
        <v xml:space="preserve"> </v>
      </c>
      <c r="W44" s="191">
        <f t="shared" si="40"/>
        <v>0</v>
      </c>
      <c r="X44" s="192">
        <f t="shared" si="11"/>
        <v>0</v>
      </c>
      <c r="Y44" s="192">
        <f ca="1">IF(Input!$B$66&lt;=E44,7,I44+L44+O44+R44+U44+X44)</f>
        <v>7</v>
      </c>
      <c r="AA44" s="200">
        <f ca="1">IF(OR($E44&gt;Input!$B$72,$Y44=0),0,IF(OR($Y44=2,$Y44=3),Input!$B$59*((1+(Input!$B$71))^C43),IF(Y44=1,Input!$B$62*((1+(Input!$B$71))^C43))))+IF($E44&gt;Input!$B$72,0,IF($E44&gt;59,Input!$B$67*((1+(Input!$B$71))^C43)))</f>
        <v>0</v>
      </c>
      <c r="AB44" s="201"/>
      <c r="AC44" s="212"/>
      <c r="AD44" s="197"/>
      <c r="AE44" s="208">
        <f ca="1">IF(OR($E44&gt;=Input!$B$72,$E44&gt;=Input!$B$66),0,IF($Y44&gt;=2,Input!$B$60*((1+(Input!$B$69))^$C43),IF($Y44=1,Input!$B$63*((1+(Input!$B$69))^$C43),IF($Y44=0,Input!$B$65*((1+(Input!$B$69))^$C43),0))))</f>
        <v>0</v>
      </c>
      <c r="AF44" s="201"/>
      <c r="AG44" s="202"/>
      <c r="AI44" s="210">
        <f t="shared" ca="1" si="23"/>
        <v>38</v>
      </c>
      <c r="AJ44" s="211">
        <f t="shared" si="32"/>
        <v>39</v>
      </c>
      <c r="AK44" s="189">
        <f t="shared" ca="1" si="24"/>
        <v>38</v>
      </c>
      <c r="AL44" s="190">
        <f t="shared" ca="1" si="25"/>
        <v>38</v>
      </c>
      <c r="AN44" s="132">
        <f ca="1">IF(AND(Input!$B$85&lt;='Income Replacement Calculations'!$AL44,Input!$B$86&gt;='Income Replacement Calculations'!$AL44),1,0)</f>
        <v>0</v>
      </c>
      <c r="AO44" s="132">
        <f ca="1">IF(AN44=0,0,AN44+SUM(AN$6:AN43))</f>
        <v>0</v>
      </c>
      <c r="AP44" s="200">
        <f ca="1">IF(AND(Input!$B$85&lt;='Income Replacement Calculations'!$AL44,Input!$B$86&gt;='Income Replacement Calculations'!$AL44),Input!$B$83*((1+(Input!$B$87))^$C43),0)</f>
        <v>0</v>
      </c>
      <c r="AQ44" s="201"/>
      <c r="AR44" s="202"/>
      <c r="AS44" s="132">
        <f ca="1">IF(AND(Input!$B$92&lt;='Income Replacement Calculations'!$AL44,Input!$B$93&gt;='Income Replacement Calculations'!$AL44),1,0)</f>
        <v>0</v>
      </c>
      <c r="AT44" s="132">
        <f ca="1">IF(AS44=0,0,AS44+SUM(AS$6:AS43))</f>
        <v>0</v>
      </c>
      <c r="AU44" s="200">
        <f ca="1">IF(AND(Input!$B$92&lt;='Income Replacement Calculations'!$AL44,Input!$B$93&gt;='Income Replacement Calculations'!$AL44),Input!$B$90*((1+(Input!$B$94))^$C43),0)</f>
        <v>0</v>
      </c>
      <c r="AV44" s="201"/>
      <c r="AW44" s="202"/>
      <c r="AX44" s="132">
        <f ca="1">IF(AND(Input!$B$99&lt;='Income Replacement Calculations'!$AL44,Input!$B$100&gt;='Income Replacement Calculations'!$AL44),1,0)</f>
        <v>0</v>
      </c>
      <c r="AY44" s="132">
        <f ca="1">IF(AX44=0,0,AX44+SUM(AX$6:AX43))</f>
        <v>0</v>
      </c>
      <c r="AZ44" s="200">
        <f ca="1">IF(AND(Input!$B$99&lt;='Income Replacement Calculations'!$AL44,Input!$B$100&gt;='Income Replacement Calculations'!$AL44),Input!$B$97*((1+(Input!$B$101))^$C43),0)</f>
        <v>0</v>
      </c>
      <c r="BA44" s="201"/>
      <c r="BB44" s="202"/>
      <c r="BC44" s="132">
        <f ca="1">IF(AND(Input!$B$106&lt;='Income Replacement Calculations'!$AL44,Input!$B$107&gt;='Income Replacement Calculations'!$AL44),1,0)</f>
        <v>0</v>
      </c>
      <c r="BD44" s="132">
        <f ca="1">IF(BC44=0,0,BC44+SUM(BC$6:BC43))</f>
        <v>0</v>
      </c>
      <c r="BE44" s="200">
        <f ca="1">IF(AND(Input!$B$106&lt;='Income Replacement Calculations'!$AL44,Input!$B$107&gt;='Income Replacement Calculations'!$AL44),Input!$B$104*((1+(Input!$B$108))^$C43),0)</f>
        <v>0</v>
      </c>
      <c r="BF44" s="201"/>
      <c r="BG44" s="202"/>
      <c r="BH44" s="132">
        <f ca="1">IF(AND(Input!$B$113&lt;='Income Replacement Calculations'!$AL44,Input!$B$114&gt;='Income Replacement Calculations'!$AL44),1,0)</f>
        <v>0</v>
      </c>
      <c r="BI44" s="132">
        <f ca="1">IF(BH44=0,0,BH44+SUM(BH$6:BH43))</f>
        <v>0</v>
      </c>
      <c r="BJ44" s="200">
        <f ca="1">IF(AND(Input!$B$113&lt;='Income Replacement Calculations'!$AL44,Input!$B$114&gt;='Income Replacement Calculations'!$AL44),Input!$B$111*((1+(Input!$B$115))^$C43),0)</f>
        <v>0</v>
      </c>
      <c r="BK44" s="201"/>
      <c r="BL44" s="202"/>
      <c r="BM44" s="132">
        <f ca="1">IF(AND(Input!$B$120&lt;='Income Replacement Calculations'!$AL44,Input!$B$121&gt;='Income Replacement Calculations'!$AL44),1,0)</f>
        <v>0</v>
      </c>
      <c r="BN44" s="132">
        <f ca="1">IF(BM44=0,0,BM44+SUM(BM$6:BM43))</f>
        <v>0</v>
      </c>
      <c r="BO44" s="132"/>
      <c r="BP44" s="210">
        <f t="shared" ca="1" si="26"/>
        <v>38</v>
      </c>
      <c r="BQ44" s="211">
        <f t="shared" si="33"/>
        <v>39</v>
      </c>
      <c r="BR44" s="189">
        <f t="shared" ca="1" si="27"/>
        <v>38</v>
      </c>
      <c r="BS44" s="190">
        <f t="shared" ca="1" si="28"/>
        <v>38</v>
      </c>
      <c r="BT44" s="132"/>
      <c r="BU44" s="200">
        <f ca="1">IF(AND(Input!$B$120&lt;='Income Replacement Calculations'!$AL44,Input!$B$121&gt;='Income Replacement Calculations'!$AL44),Input!$B$118*((1+(Input!$B$122))^$C43),0)</f>
        <v>0</v>
      </c>
      <c r="BV44" s="201"/>
      <c r="BW44" s="202"/>
      <c r="BX44" s="203">
        <f ca="1">IF(AND(Input!$B$127&lt;='Income Replacement Calculations'!$AL44,Input!$B$128&gt;='Income Replacement Calculations'!$AL44),1,0)</f>
        <v>0</v>
      </c>
      <c r="BY44" s="203">
        <f t="shared" ca="1" si="12"/>
        <v>0</v>
      </c>
      <c r="BZ44" s="200">
        <f ca="1">IF(AND(Input!$B$127&lt;='Income Replacement Calculations'!$AL44,Input!$B$128&gt;='Income Replacement Calculations'!$AL44),Input!$B$125*((1+(Input!$B$129))^$C43),0)</f>
        <v>0</v>
      </c>
      <c r="CA44" s="201"/>
      <c r="CB44" s="202"/>
      <c r="CC44" s="203">
        <f ca="1">IF(AND(Input!$B$134&lt;='Income Replacement Calculations'!$AL44,Input!$B$135&gt;='Income Replacement Calculations'!$AL44),1,0)</f>
        <v>0</v>
      </c>
      <c r="CD44" s="203">
        <f t="shared" ca="1" si="13"/>
        <v>0</v>
      </c>
      <c r="CE44" s="200">
        <f ca="1">IF(AND(Input!$B$134&lt;='Income Replacement Calculations'!$AL44,Input!$B$135&gt;='Income Replacement Calculations'!$AL44),Input!$B$132*((1+(Input!$B$136))^$C43),0)</f>
        <v>0</v>
      </c>
      <c r="CF44" s="201"/>
      <c r="CG44" s="202"/>
      <c r="CH44" s="203">
        <f ca="1">IF(AND(Input!$B$141&lt;='Income Replacement Calculations'!$AL44,Input!$B$142&gt;='Income Replacement Calculations'!$AL44),1,0)</f>
        <v>0</v>
      </c>
      <c r="CI44" s="203">
        <f t="shared" ca="1" si="14"/>
        <v>0</v>
      </c>
      <c r="CJ44" s="200">
        <f ca="1">IF(AND(Input!$B$141&lt;='Income Replacement Calculations'!$AL44,Input!$B$142&gt;='Income Replacement Calculations'!$AL44),Input!$B$139*((1+(Input!$B$143))^$C43),0)</f>
        <v>0</v>
      </c>
      <c r="CK44" s="201"/>
      <c r="CL44" s="202"/>
      <c r="CM44" s="203">
        <f ca="1">IF(AND(Input!$B$148&lt;='Income Replacement Calculations'!$AL44,Input!$B$149&gt;='Income Replacement Calculations'!$AL44),1,0)</f>
        <v>0</v>
      </c>
      <c r="CN44" s="203">
        <f t="shared" ca="1" si="15"/>
        <v>0</v>
      </c>
      <c r="CO44" s="200">
        <f ca="1">IF(AND(Input!$B$148&lt;='Income Replacement Calculations'!$AL44,Input!$B$149&gt;='Income Replacement Calculations'!$AL44),Input!$B$146*((1+(Input!$B$150))^$C43),0)</f>
        <v>0</v>
      </c>
      <c r="CP44" s="201"/>
      <c r="CQ44" s="202"/>
      <c r="CS44" s="204">
        <f ca="1">IF($E44&gt;Input!$B$72,0,IF($CX$8&lt;0,IF(ISBLANK(AB44),AA44,AB44)+IF(ISBLANK(AF44),AE44,AF44)+IF(ISBLANK(AQ44),AP44,AQ44)+IF(ISBLANK(AV44),AU44,AV44)+IF(ISBLANK(BA44),AZ44,BA44)+IF(ISBLANK(BF44),BE44,BF44)+IF(ISBLANK(BK44),BJ44,BK44)," "))</f>
        <v>0</v>
      </c>
      <c r="CT44" s="205">
        <f ca="1">IF(CY43=0,CS43+CT43-CW43,IF($E44&gt;Input!$B$72,0,CZ43))</f>
        <v>0</v>
      </c>
      <c r="CV44" s="204">
        <f ca="1">IF($E44&gt;Input!$B$72,0,((IF($Y44=0,Input!$B$64*((1+(Input!$B$70))^$C43),IF(OR($Y44=2,$Y44=3),Input!$B$58*((1+(Input!$B$70))^$C43),IF($Y44=1,Input!$B$61*((1+(Input!$B$70))^$C43),IF($Y44=7,Input!$B$68*((1+(Input!$B$70))^$C43),0)))))))</f>
        <v>0</v>
      </c>
      <c r="CW44" s="205">
        <f ca="1">IF($E44&gt;Input!$B$72,0,CV44+IF(ISBLANK(BV44),BU44,BV44)+IF(ISBLANK(CA44),BZ44,CA44)+IF(ISBLANK(CF44),CE44,CF44)+IF(ISBLANK(CK44),CJ44,CK44)+IF(ISBLANK(CP44),CO44,CP44))</f>
        <v>0</v>
      </c>
      <c r="CY44" s="200">
        <f ca="1">IF(E44&gt;Input!$B$72,0,CW44-CS44-CT44)</f>
        <v>0</v>
      </c>
      <c r="CZ44" s="208">
        <f t="shared" ca="1" si="35"/>
        <v>0</v>
      </c>
      <c r="DA44" s="213">
        <f ca="1">IF($E44&gt;Input!$B$72,0,-PV(Input!$B$73/12,C44*12,0,CY44*12,1))</f>
        <v>0</v>
      </c>
      <c r="DC44" s="210">
        <f t="shared" ca="1" si="29"/>
        <v>38</v>
      </c>
      <c r="DD44" s="211">
        <f t="shared" si="34"/>
        <v>39</v>
      </c>
      <c r="DE44" s="189">
        <f t="shared" ca="1" si="30"/>
        <v>38</v>
      </c>
      <c r="DF44" s="190">
        <f t="shared" ca="1" si="31"/>
        <v>38</v>
      </c>
      <c r="DG44" s="224"/>
      <c r="DH44" s="224"/>
      <c r="DI44" s="224"/>
      <c r="DJ44" s="227">
        <f ca="1">('Income Replacement Calculations'!CV44*12)+'Lump Sum Projectors'!BR44</f>
        <v>0</v>
      </c>
      <c r="DK44" s="227">
        <f ca="1">IF('Future Needs'!$X43&lt;0,0,'Future Needs'!X43)+'Lump Sum Projectors'!$BR44</f>
        <v>0</v>
      </c>
    </row>
    <row r="45" spans="2:115">
      <c r="B45" s="210">
        <f ca="1">IF('Income Replacement Calculations'!$CX$8&lt;0,B44+1)</f>
        <v>39</v>
      </c>
      <c r="C45" s="211">
        <f ca="1">IF('Income Replacement Calculations'!$CX$8&lt;0,C44+1)</f>
        <v>40</v>
      </c>
      <c r="D45" s="189">
        <f ca="1">IF('Income Replacement Calculations'!$CX$8&lt;0,D44+1)</f>
        <v>39</v>
      </c>
      <c r="E45" s="190">
        <f ca="1">IF('Income Replacement Calculations'!$CX$8&lt;0,E44+1)</f>
        <v>39</v>
      </c>
      <c r="G45" s="188" t="str">
        <f t="shared" si="17"/>
        <v xml:space="preserve"> </v>
      </c>
      <c r="H45" s="189">
        <f t="shared" si="41"/>
        <v>0</v>
      </c>
      <c r="I45" s="189">
        <f t="shared" si="6"/>
        <v>0</v>
      </c>
      <c r="J45" s="189" t="str">
        <f t="shared" si="18"/>
        <v xml:space="preserve"> </v>
      </c>
      <c r="K45" s="189">
        <f t="shared" si="36"/>
        <v>0</v>
      </c>
      <c r="L45" s="189">
        <f t="shared" si="7"/>
        <v>0</v>
      </c>
      <c r="M45" s="189" t="str">
        <f t="shared" si="19"/>
        <v xml:space="preserve"> </v>
      </c>
      <c r="N45" s="189">
        <f t="shared" si="37"/>
        <v>0</v>
      </c>
      <c r="O45" s="189">
        <f t="shared" si="8"/>
        <v>0</v>
      </c>
      <c r="P45" s="189" t="str">
        <f t="shared" si="20"/>
        <v xml:space="preserve"> </v>
      </c>
      <c r="Q45" s="189">
        <f t="shared" si="38"/>
        <v>0</v>
      </c>
      <c r="R45" s="189">
        <f t="shared" si="9"/>
        <v>0</v>
      </c>
      <c r="S45" s="190" t="str">
        <f t="shared" si="21"/>
        <v xml:space="preserve"> </v>
      </c>
      <c r="T45" s="191">
        <f t="shared" si="39"/>
        <v>0</v>
      </c>
      <c r="U45" s="192">
        <f t="shared" si="10"/>
        <v>0</v>
      </c>
      <c r="V45" s="193" t="str">
        <f t="shared" si="22"/>
        <v xml:space="preserve"> </v>
      </c>
      <c r="W45" s="191">
        <f t="shared" si="40"/>
        <v>0</v>
      </c>
      <c r="X45" s="192">
        <f t="shared" si="11"/>
        <v>0</v>
      </c>
      <c r="Y45" s="192">
        <f ca="1">IF(Input!$B$66&lt;=E45,7,I45+L45+O45+R45+U45+X45)</f>
        <v>7</v>
      </c>
      <c r="AA45" s="200">
        <f ca="1">IF(OR($E45&gt;Input!$B$72,$Y45=0),0,IF(OR($Y45=2,$Y45=3),Input!$B$59*((1+(Input!$B$71))^C44),IF(Y45=1,Input!$B$62*((1+(Input!$B$71))^C44))))+IF($E45&gt;Input!$B$72,0,IF($E45&gt;59,Input!$B$67*((1+(Input!$B$71))^C44)))</f>
        <v>0</v>
      </c>
      <c r="AB45" s="201"/>
      <c r="AC45" s="212"/>
      <c r="AD45" s="197"/>
      <c r="AE45" s="208">
        <f ca="1">IF(OR($E45&gt;=Input!$B$72,$E45&gt;=Input!$B$66),0,IF($Y45&gt;=2,Input!$B$60*((1+(Input!$B$69))^$C44),IF($Y45=1,Input!$B$63*((1+(Input!$B$69))^$C44),IF($Y45=0,Input!$B$65*((1+(Input!$B$69))^$C44),0))))</f>
        <v>0</v>
      </c>
      <c r="AF45" s="201"/>
      <c r="AG45" s="202"/>
      <c r="AI45" s="210">
        <f t="shared" ca="1" si="23"/>
        <v>39</v>
      </c>
      <c r="AJ45" s="211">
        <f t="shared" si="32"/>
        <v>40</v>
      </c>
      <c r="AK45" s="189">
        <f t="shared" ca="1" si="24"/>
        <v>39</v>
      </c>
      <c r="AL45" s="190">
        <f t="shared" ca="1" si="25"/>
        <v>39</v>
      </c>
      <c r="AN45" s="132">
        <f ca="1">IF(AND(Input!$B$85&lt;='Income Replacement Calculations'!$AL45,Input!$B$86&gt;='Income Replacement Calculations'!$AL45),1,0)</f>
        <v>0</v>
      </c>
      <c r="AO45" s="132">
        <f ca="1">IF(AN45=0,0,AN45+SUM(AN$6:AN44))</f>
        <v>0</v>
      </c>
      <c r="AP45" s="200">
        <f ca="1">IF(AND(Input!$B$85&lt;='Income Replacement Calculations'!$AL45,Input!$B$86&gt;='Income Replacement Calculations'!$AL45),Input!$B$83*((1+(Input!$B$87))^$C44),0)</f>
        <v>0</v>
      </c>
      <c r="AQ45" s="201"/>
      <c r="AR45" s="202"/>
      <c r="AS45" s="132">
        <f ca="1">IF(AND(Input!$B$92&lt;='Income Replacement Calculations'!$AL45,Input!$B$93&gt;='Income Replacement Calculations'!$AL45),1,0)</f>
        <v>0</v>
      </c>
      <c r="AT45" s="132">
        <f ca="1">IF(AS45=0,0,AS45+SUM(AS$6:AS44))</f>
        <v>0</v>
      </c>
      <c r="AU45" s="200">
        <f ca="1">IF(AND(Input!$B$92&lt;='Income Replacement Calculations'!$AL45,Input!$B$93&gt;='Income Replacement Calculations'!$AL45),Input!$B$90*((1+(Input!$B$94))^$C44),0)</f>
        <v>0</v>
      </c>
      <c r="AV45" s="201"/>
      <c r="AW45" s="202"/>
      <c r="AX45" s="132">
        <f ca="1">IF(AND(Input!$B$99&lt;='Income Replacement Calculations'!$AL45,Input!$B$100&gt;='Income Replacement Calculations'!$AL45),1,0)</f>
        <v>0</v>
      </c>
      <c r="AY45" s="132">
        <f ca="1">IF(AX45=0,0,AX45+SUM(AX$6:AX44))</f>
        <v>0</v>
      </c>
      <c r="AZ45" s="200">
        <f ca="1">IF(AND(Input!$B$99&lt;='Income Replacement Calculations'!$AL45,Input!$B$100&gt;='Income Replacement Calculations'!$AL45),Input!$B$97*((1+(Input!$B$101))^$C44),0)</f>
        <v>0</v>
      </c>
      <c r="BA45" s="201"/>
      <c r="BB45" s="202"/>
      <c r="BC45" s="132">
        <f ca="1">IF(AND(Input!$B$106&lt;='Income Replacement Calculations'!$AL45,Input!$B$107&gt;='Income Replacement Calculations'!$AL45),1,0)</f>
        <v>0</v>
      </c>
      <c r="BD45" s="132">
        <f ca="1">IF(BC45=0,0,BC45+SUM(BC$6:BC44))</f>
        <v>0</v>
      </c>
      <c r="BE45" s="200">
        <f ca="1">IF(AND(Input!$B$106&lt;='Income Replacement Calculations'!$AL45,Input!$B$107&gt;='Income Replacement Calculations'!$AL45),Input!$B$104*((1+(Input!$B$108))^$C44),0)</f>
        <v>0</v>
      </c>
      <c r="BF45" s="201"/>
      <c r="BG45" s="202"/>
      <c r="BH45" s="132">
        <f ca="1">IF(AND(Input!$B$113&lt;='Income Replacement Calculations'!$AL45,Input!$B$114&gt;='Income Replacement Calculations'!$AL45),1,0)</f>
        <v>0</v>
      </c>
      <c r="BI45" s="132">
        <f ca="1">IF(BH45=0,0,BH45+SUM(BH$6:BH44))</f>
        <v>0</v>
      </c>
      <c r="BJ45" s="200">
        <f ca="1">IF(AND(Input!$B$113&lt;='Income Replacement Calculations'!$AL45,Input!$B$114&gt;='Income Replacement Calculations'!$AL45),Input!$B$111*((1+(Input!$B$115))^$C44),0)</f>
        <v>0</v>
      </c>
      <c r="BK45" s="201"/>
      <c r="BL45" s="202"/>
      <c r="BM45" s="132">
        <f ca="1">IF(AND(Input!$B$120&lt;='Income Replacement Calculations'!$AL45,Input!$B$121&gt;='Income Replacement Calculations'!$AL45),1,0)</f>
        <v>0</v>
      </c>
      <c r="BN45" s="132">
        <f ca="1">IF(BM45=0,0,BM45+SUM(BM$6:BM44))</f>
        <v>0</v>
      </c>
      <c r="BO45" s="132"/>
      <c r="BP45" s="210">
        <f t="shared" ca="1" si="26"/>
        <v>39</v>
      </c>
      <c r="BQ45" s="211">
        <f t="shared" si="33"/>
        <v>40</v>
      </c>
      <c r="BR45" s="189">
        <f t="shared" ca="1" si="27"/>
        <v>39</v>
      </c>
      <c r="BS45" s="190">
        <f t="shared" ca="1" si="28"/>
        <v>39</v>
      </c>
      <c r="BT45" s="132"/>
      <c r="BU45" s="200">
        <f ca="1">IF(AND(Input!$B$120&lt;='Income Replacement Calculations'!$AL45,Input!$B$121&gt;='Income Replacement Calculations'!$AL45),Input!$B$118*((1+(Input!$B$122))^$C44),0)</f>
        <v>0</v>
      </c>
      <c r="BV45" s="201"/>
      <c r="BW45" s="202"/>
      <c r="BX45" s="203">
        <f ca="1">IF(AND(Input!$B$127&lt;='Income Replacement Calculations'!$AL45,Input!$B$128&gt;='Income Replacement Calculations'!$AL45),1,0)</f>
        <v>0</v>
      </c>
      <c r="BY45" s="203">
        <f t="shared" ca="1" si="12"/>
        <v>0</v>
      </c>
      <c r="BZ45" s="200">
        <f ca="1">IF(AND(Input!$B$127&lt;='Income Replacement Calculations'!$AL45,Input!$B$128&gt;='Income Replacement Calculations'!$AL45),Input!$B$125*((1+(Input!$B$129))^$C44),0)</f>
        <v>0</v>
      </c>
      <c r="CA45" s="201"/>
      <c r="CB45" s="202"/>
      <c r="CC45" s="203">
        <f ca="1">IF(AND(Input!$B$134&lt;='Income Replacement Calculations'!$AL45,Input!$B$135&gt;='Income Replacement Calculations'!$AL45),1,0)</f>
        <v>0</v>
      </c>
      <c r="CD45" s="203">
        <f t="shared" ca="1" si="13"/>
        <v>0</v>
      </c>
      <c r="CE45" s="200">
        <f ca="1">IF(AND(Input!$B$134&lt;='Income Replacement Calculations'!$AL45,Input!$B$135&gt;='Income Replacement Calculations'!$AL45),Input!$B$132*((1+(Input!$B$136))^$C44),0)</f>
        <v>0</v>
      </c>
      <c r="CF45" s="201"/>
      <c r="CG45" s="202"/>
      <c r="CH45" s="203">
        <f ca="1">IF(AND(Input!$B$141&lt;='Income Replacement Calculations'!$AL45,Input!$B$142&gt;='Income Replacement Calculations'!$AL45),1,0)</f>
        <v>0</v>
      </c>
      <c r="CI45" s="203">
        <f t="shared" ca="1" si="14"/>
        <v>0</v>
      </c>
      <c r="CJ45" s="200">
        <f ca="1">IF(AND(Input!$B$141&lt;='Income Replacement Calculations'!$AL45,Input!$B$142&gt;='Income Replacement Calculations'!$AL45),Input!$B$139*((1+(Input!$B$143))^$C44),0)</f>
        <v>0</v>
      </c>
      <c r="CK45" s="201"/>
      <c r="CL45" s="202"/>
      <c r="CM45" s="203">
        <f ca="1">IF(AND(Input!$B$148&lt;='Income Replacement Calculations'!$AL45,Input!$B$149&gt;='Income Replacement Calculations'!$AL45),1,0)</f>
        <v>0</v>
      </c>
      <c r="CN45" s="203">
        <f t="shared" ca="1" si="15"/>
        <v>0</v>
      </c>
      <c r="CO45" s="200">
        <f ca="1">IF(AND(Input!$B$148&lt;='Income Replacement Calculations'!$AL45,Input!$B$149&gt;='Income Replacement Calculations'!$AL45),Input!$B$146*((1+(Input!$B$150))^$C44),0)</f>
        <v>0</v>
      </c>
      <c r="CP45" s="201"/>
      <c r="CQ45" s="202"/>
      <c r="CS45" s="204">
        <f ca="1">IF($E45&gt;Input!$B$72,0,IF($CX$8&lt;0,IF(ISBLANK(AB45),AA45,AB45)+IF(ISBLANK(AF45),AE45,AF45)+IF(ISBLANK(AQ45),AP45,AQ45)+IF(ISBLANK(AV45),AU45,AV45)+IF(ISBLANK(BA45),AZ45,BA45)+IF(ISBLANK(BF45),BE45,BF45)+IF(ISBLANK(BK45),BJ45,BK45)," "))</f>
        <v>0</v>
      </c>
      <c r="CT45" s="205">
        <f ca="1">IF(CY44=0,CS44+CT44-CW44,IF($E45&gt;Input!$B$72,0,CZ44))</f>
        <v>0</v>
      </c>
      <c r="CV45" s="204">
        <f ca="1">IF($E45&gt;Input!$B$72,0,((IF($Y45=0,Input!$B$64*((1+(Input!$B$70))^$C44),IF(OR($Y45=2,$Y45=3),Input!$B$58*((1+(Input!$B$70))^$C44),IF($Y45=1,Input!$B$61*((1+(Input!$B$70))^$C44),IF($Y45=7,Input!$B$68*((1+(Input!$B$70))^$C44),0)))))))</f>
        <v>0</v>
      </c>
      <c r="CW45" s="205">
        <f ca="1">IF($E45&gt;Input!$B$72,0,CV45+IF(ISBLANK(BV45),BU45,BV45)+IF(ISBLANK(CA45),BZ45,CA45)+IF(ISBLANK(CF45),CE45,CF45)+IF(ISBLANK(CK45),CJ45,CK45)+IF(ISBLANK(CP45),CO45,CP45))</f>
        <v>0</v>
      </c>
      <c r="CY45" s="200">
        <f ca="1">IF(E45&gt;Input!$B$72,0,CW45-CS45-CT45)</f>
        <v>0</v>
      </c>
      <c r="CZ45" s="208">
        <f t="shared" ca="1" si="35"/>
        <v>0</v>
      </c>
      <c r="DA45" s="213">
        <f ca="1">IF($E45&gt;Input!$B$72,0,-PV(Input!$B$73/12,C45*12,0,CY45*12,1))</f>
        <v>0</v>
      </c>
      <c r="DC45" s="210">
        <f t="shared" ca="1" si="29"/>
        <v>39</v>
      </c>
      <c r="DD45" s="211">
        <f t="shared" si="34"/>
        <v>40</v>
      </c>
      <c r="DE45" s="189">
        <f t="shared" ca="1" si="30"/>
        <v>39</v>
      </c>
      <c r="DF45" s="190">
        <f t="shared" ca="1" si="31"/>
        <v>39</v>
      </c>
      <c r="DG45" s="224"/>
      <c r="DH45" s="224"/>
      <c r="DI45" s="224"/>
      <c r="DJ45" s="227">
        <f ca="1">('Income Replacement Calculations'!CV45*12)+'Lump Sum Projectors'!BR45</f>
        <v>0</v>
      </c>
      <c r="DK45" s="227">
        <f ca="1">IF('Future Needs'!$X44&lt;0,0,'Future Needs'!X44)+'Lump Sum Projectors'!$BR45</f>
        <v>0</v>
      </c>
    </row>
    <row r="46" spans="2:115">
      <c r="B46" s="210">
        <f ca="1">IF('Income Replacement Calculations'!$CX$8&lt;0,B45+1)</f>
        <v>40</v>
      </c>
      <c r="C46" s="211">
        <f ca="1">IF('Income Replacement Calculations'!$CX$8&lt;0,C45+1)</f>
        <v>41</v>
      </c>
      <c r="D46" s="189">
        <f ca="1">IF('Income Replacement Calculations'!$CX$8&lt;0,D45+1)</f>
        <v>40</v>
      </c>
      <c r="E46" s="190">
        <f ca="1">IF('Income Replacement Calculations'!$CX$8&lt;0,E45+1)</f>
        <v>40</v>
      </c>
      <c r="G46" s="188" t="str">
        <f t="shared" si="17"/>
        <v xml:space="preserve"> </v>
      </c>
      <c r="H46" s="189">
        <f t="shared" si="41"/>
        <v>0</v>
      </c>
      <c r="I46" s="189">
        <f t="shared" si="6"/>
        <v>0</v>
      </c>
      <c r="J46" s="189" t="str">
        <f t="shared" si="18"/>
        <v xml:space="preserve"> </v>
      </c>
      <c r="K46" s="189">
        <f t="shared" si="36"/>
        <v>0</v>
      </c>
      <c r="L46" s="189">
        <f t="shared" si="7"/>
        <v>0</v>
      </c>
      <c r="M46" s="189" t="str">
        <f t="shared" si="19"/>
        <v xml:space="preserve"> </v>
      </c>
      <c r="N46" s="189">
        <f t="shared" si="37"/>
        <v>0</v>
      </c>
      <c r="O46" s="189">
        <f t="shared" si="8"/>
        <v>0</v>
      </c>
      <c r="P46" s="189" t="str">
        <f t="shared" si="20"/>
        <v xml:space="preserve"> </v>
      </c>
      <c r="Q46" s="189">
        <f t="shared" si="38"/>
        <v>0</v>
      </c>
      <c r="R46" s="189">
        <f t="shared" si="9"/>
        <v>0</v>
      </c>
      <c r="S46" s="190" t="str">
        <f t="shared" si="21"/>
        <v xml:space="preserve"> </v>
      </c>
      <c r="T46" s="191">
        <f t="shared" si="39"/>
        <v>0</v>
      </c>
      <c r="U46" s="192">
        <f t="shared" si="10"/>
        <v>0</v>
      </c>
      <c r="V46" s="193" t="str">
        <f t="shared" si="22"/>
        <v xml:space="preserve"> </v>
      </c>
      <c r="W46" s="191">
        <f t="shared" si="40"/>
        <v>0</v>
      </c>
      <c r="X46" s="192">
        <f t="shared" si="11"/>
        <v>0</v>
      </c>
      <c r="Y46" s="192">
        <f ca="1">IF(Input!$B$66&lt;=E46,7,I46+L46+O46+R46+U46+X46)</f>
        <v>7</v>
      </c>
      <c r="AA46" s="200">
        <f ca="1">IF(OR($E46&gt;Input!$B$72,$Y46=0),0,IF(OR($Y46=2,$Y46=3),Input!$B$59*((1+(Input!$B$71))^C45),IF(Y46=1,Input!$B$62*((1+(Input!$B$71))^C45))))+IF($E46&gt;Input!$B$72,0,IF($E46&gt;59,Input!$B$67*((1+(Input!$B$71))^C45)))</f>
        <v>0</v>
      </c>
      <c r="AB46" s="201"/>
      <c r="AC46" s="212"/>
      <c r="AD46" s="197"/>
      <c r="AE46" s="208">
        <f ca="1">IF(OR($E46&gt;=Input!$B$72,$E46&gt;=Input!$B$66),0,IF($Y46&gt;=2,Input!$B$60*((1+(Input!$B$69))^$C45),IF($Y46=1,Input!$B$63*((1+(Input!$B$69))^$C45),IF($Y46=0,Input!$B$65*((1+(Input!$B$69))^$C45),0))))</f>
        <v>0</v>
      </c>
      <c r="AF46" s="201"/>
      <c r="AG46" s="202"/>
      <c r="AI46" s="210">
        <f t="shared" ca="1" si="23"/>
        <v>40</v>
      </c>
      <c r="AJ46" s="211">
        <f t="shared" si="32"/>
        <v>41</v>
      </c>
      <c r="AK46" s="189">
        <f t="shared" ca="1" si="24"/>
        <v>40</v>
      </c>
      <c r="AL46" s="190">
        <f t="shared" ca="1" si="25"/>
        <v>40</v>
      </c>
      <c r="AN46" s="132">
        <f ca="1">IF(AND(Input!$B$85&lt;='Income Replacement Calculations'!$AL46,Input!$B$86&gt;='Income Replacement Calculations'!$AL46),1,0)</f>
        <v>0</v>
      </c>
      <c r="AO46" s="132">
        <f ca="1">IF(AN46=0,0,AN46+SUM(AN$6:AN45))</f>
        <v>0</v>
      </c>
      <c r="AP46" s="200">
        <f ca="1">IF(AND(Input!$B$85&lt;='Income Replacement Calculations'!$AL46,Input!$B$86&gt;='Income Replacement Calculations'!$AL46),Input!$B$83*((1+(Input!$B$87))^$C45),0)</f>
        <v>0</v>
      </c>
      <c r="AQ46" s="201"/>
      <c r="AR46" s="202"/>
      <c r="AS46" s="132">
        <f ca="1">IF(AND(Input!$B$92&lt;='Income Replacement Calculations'!$AL46,Input!$B$93&gt;='Income Replacement Calculations'!$AL46),1,0)</f>
        <v>0</v>
      </c>
      <c r="AT46" s="132">
        <f ca="1">IF(AS46=0,0,AS46+SUM(AS$6:AS45))</f>
        <v>0</v>
      </c>
      <c r="AU46" s="200">
        <f ca="1">IF(AND(Input!$B$92&lt;='Income Replacement Calculations'!$AL46,Input!$B$93&gt;='Income Replacement Calculations'!$AL46),Input!$B$90*((1+(Input!$B$94))^$C45),0)</f>
        <v>0</v>
      </c>
      <c r="AV46" s="201"/>
      <c r="AW46" s="202"/>
      <c r="AX46" s="132">
        <f ca="1">IF(AND(Input!$B$99&lt;='Income Replacement Calculations'!$AL46,Input!$B$100&gt;='Income Replacement Calculations'!$AL46),1,0)</f>
        <v>0</v>
      </c>
      <c r="AY46" s="132">
        <f ca="1">IF(AX46=0,0,AX46+SUM(AX$6:AX45))</f>
        <v>0</v>
      </c>
      <c r="AZ46" s="200">
        <f ca="1">IF(AND(Input!$B$99&lt;='Income Replacement Calculations'!$AL46,Input!$B$100&gt;='Income Replacement Calculations'!$AL46),Input!$B$97*((1+(Input!$B$101))^$C45),0)</f>
        <v>0</v>
      </c>
      <c r="BA46" s="201"/>
      <c r="BB46" s="202"/>
      <c r="BC46" s="132">
        <f ca="1">IF(AND(Input!$B$106&lt;='Income Replacement Calculations'!$AL46,Input!$B$107&gt;='Income Replacement Calculations'!$AL46),1,0)</f>
        <v>0</v>
      </c>
      <c r="BD46" s="132">
        <f ca="1">IF(BC46=0,0,BC46+SUM(BC$6:BC45))</f>
        <v>0</v>
      </c>
      <c r="BE46" s="200">
        <f ca="1">IF(AND(Input!$B$106&lt;='Income Replacement Calculations'!$AL46,Input!$B$107&gt;='Income Replacement Calculations'!$AL46),Input!$B$104*((1+(Input!$B$108))^$C45),0)</f>
        <v>0</v>
      </c>
      <c r="BF46" s="201"/>
      <c r="BG46" s="202"/>
      <c r="BH46" s="132">
        <f ca="1">IF(AND(Input!$B$113&lt;='Income Replacement Calculations'!$AL46,Input!$B$114&gt;='Income Replacement Calculations'!$AL46),1,0)</f>
        <v>0</v>
      </c>
      <c r="BI46" s="132">
        <f ca="1">IF(BH46=0,0,BH46+SUM(BH$6:BH45))</f>
        <v>0</v>
      </c>
      <c r="BJ46" s="200">
        <f ca="1">IF(AND(Input!$B$113&lt;='Income Replacement Calculations'!$AL46,Input!$B$114&gt;='Income Replacement Calculations'!$AL46),Input!$B$111*((1+(Input!$B$115))^$C45),0)</f>
        <v>0</v>
      </c>
      <c r="BK46" s="201"/>
      <c r="BL46" s="202"/>
      <c r="BM46" s="132">
        <f ca="1">IF(AND(Input!$B$120&lt;='Income Replacement Calculations'!$AL46,Input!$B$121&gt;='Income Replacement Calculations'!$AL46),1,0)</f>
        <v>0</v>
      </c>
      <c r="BN46" s="132">
        <f ca="1">IF(BM46=0,0,BM46+SUM(BM$6:BM45))</f>
        <v>0</v>
      </c>
      <c r="BO46" s="132"/>
      <c r="BP46" s="210">
        <f t="shared" ca="1" si="26"/>
        <v>40</v>
      </c>
      <c r="BQ46" s="211">
        <f t="shared" si="33"/>
        <v>41</v>
      </c>
      <c r="BR46" s="189">
        <f t="shared" ca="1" si="27"/>
        <v>40</v>
      </c>
      <c r="BS46" s="190">
        <f t="shared" ca="1" si="28"/>
        <v>40</v>
      </c>
      <c r="BT46" s="132"/>
      <c r="BU46" s="200">
        <f ca="1">IF(AND(Input!$B$120&lt;='Income Replacement Calculations'!$AL46,Input!$B$121&gt;='Income Replacement Calculations'!$AL46),Input!$B$118*((1+(Input!$B$122))^$C45),0)</f>
        <v>0</v>
      </c>
      <c r="BV46" s="201"/>
      <c r="BW46" s="202"/>
      <c r="BX46" s="203">
        <f ca="1">IF(AND(Input!$B$127&lt;='Income Replacement Calculations'!$AL46,Input!$B$128&gt;='Income Replacement Calculations'!$AL46),1,0)</f>
        <v>0</v>
      </c>
      <c r="BY46" s="203">
        <f t="shared" ca="1" si="12"/>
        <v>0</v>
      </c>
      <c r="BZ46" s="200">
        <f ca="1">IF(AND(Input!$B$127&lt;='Income Replacement Calculations'!$AL46,Input!$B$128&gt;='Income Replacement Calculations'!$AL46),Input!$B$125*((1+(Input!$B$129))^$C45),0)</f>
        <v>0</v>
      </c>
      <c r="CA46" s="201"/>
      <c r="CB46" s="202"/>
      <c r="CC46" s="203">
        <f ca="1">IF(AND(Input!$B$134&lt;='Income Replacement Calculations'!$AL46,Input!$B$135&gt;='Income Replacement Calculations'!$AL46),1,0)</f>
        <v>0</v>
      </c>
      <c r="CD46" s="203">
        <f t="shared" ca="1" si="13"/>
        <v>0</v>
      </c>
      <c r="CE46" s="200">
        <f ca="1">IF(AND(Input!$B$134&lt;='Income Replacement Calculations'!$AL46,Input!$B$135&gt;='Income Replacement Calculations'!$AL46),Input!$B$132*((1+(Input!$B$136))^$C45),0)</f>
        <v>0</v>
      </c>
      <c r="CF46" s="201"/>
      <c r="CG46" s="202"/>
      <c r="CH46" s="203">
        <f ca="1">IF(AND(Input!$B$141&lt;='Income Replacement Calculations'!$AL46,Input!$B$142&gt;='Income Replacement Calculations'!$AL46),1,0)</f>
        <v>0</v>
      </c>
      <c r="CI46" s="203">
        <f t="shared" ca="1" si="14"/>
        <v>0</v>
      </c>
      <c r="CJ46" s="200">
        <f ca="1">IF(AND(Input!$B$141&lt;='Income Replacement Calculations'!$AL46,Input!$B$142&gt;='Income Replacement Calculations'!$AL46),Input!$B$139*((1+(Input!$B$143))^$C45),0)</f>
        <v>0</v>
      </c>
      <c r="CK46" s="201"/>
      <c r="CL46" s="202"/>
      <c r="CM46" s="203">
        <f ca="1">IF(AND(Input!$B$148&lt;='Income Replacement Calculations'!$AL46,Input!$B$149&gt;='Income Replacement Calculations'!$AL46),1,0)</f>
        <v>0</v>
      </c>
      <c r="CN46" s="203">
        <f t="shared" ca="1" si="15"/>
        <v>0</v>
      </c>
      <c r="CO46" s="200">
        <f ca="1">IF(AND(Input!$B$148&lt;='Income Replacement Calculations'!$AL46,Input!$B$149&gt;='Income Replacement Calculations'!$AL46),Input!$B$146*((1+(Input!$B$150))^$C45),0)</f>
        <v>0</v>
      </c>
      <c r="CP46" s="201"/>
      <c r="CQ46" s="202"/>
      <c r="CS46" s="204">
        <f ca="1">IF($E46&gt;Input!$B$72,0,IF($CX$8&lt;0,IF(ISBLANK(AB46),AA46,AB46)+IF(ISBLANK(AF46),AE46,AF46)+IF(ISBLANK(AQ46),AP46,AQ46)+IF(ISBLANK(AV46),AU46,AV46)+IF(ISBLANK(BA46),AZ46,BA46)+IF(ISBLANK(BF46),BE46,BF46)+IF(ISBLANK(BK46),BJ46,BK46)," "))</f>
        <v>0</v>
      </c>
      <c r="CT46" s="205">
        <f ca="1">IF(CY45=0,CS45+CT45-CW45,IF($E46&gt;Input!$B$72,0,CZ45))</f>
        <v>0</v>
      </c>
      <c r="CV46" s="204">
        <f ca="1">IF($E46&gt;Input!$B$72,0,((IF($Y46=0,Input!$B$64*((1+(Input!$B$70))^$C45),IF(OR($Y46=2,$Y46=3),Input!$B$58*((1+(Input!$B$70))^$C45),IF($Y46=1,Input!$B$61*((1+(Input!$B$70))^$C45),IF($Y46=7,Input!$B$68*((1+(Input!$B$70))^$C45),0)))))))</f>
        <v>0</v>
      </c>
      <c r="CW46" s="205">
        <f ca="1">IF($E46&gt;Input!$B$72,0,CV46+IF(ISBLANK(BV46),BU46,BV46)+IF(ISBLANK(CA46),BZ46,CA46)+IF(ISBLANK(CF46),CE46,CF46)+IF(ISBLANK(CK46),CJ46,CK46)+IF(ISBLANK(CP46),CO46,CP46))</f>
        <v>0</v>
      </c>
      <c r="CY46" s="200">
        <f ca="1">IF(E46&gt;Input!$B$72,0,CW46-CS46-CT46)</f>
        <v>0</v>
      </c>
      <c r="CZ46" s="208">
        <f t="shared" ca="1" si="35"/>
        <v>0</v>
      </c>
      <c r="DA46" s="213">
        <f ca="1">IF($E46&gt;Input!$B$72,0,-PV(Input!$B$73/12,C46*12,0,CY46*12,1))</f>
        <v>0</v>
      </c>
      <c r="DC46" s="210">
        <f t="shared" ca="1" si="29"/>
        <v>40</v>
      </c>
      <c r="DD46" s="211">
        <f t="shared" si="34"/>
        <v>41</v>
      </c>
      <c r="DE46" s="189">
        <f t="shared" ca="1" si="30"/>
        <v>40</v>
      </c>
      <c r="DF46" s="190">
        <f t="shared" ca="1" si="31"/>
        <v>40</v>
      </c>
      <c r="DG46" s="224"/>
      <c r="DH46" s="224"/>
      <c r="DI46" s="224"/>
      <c r="DJ46" s="227">
        <f ca="1">('Income Replacement Calculations'!CV46*12)+'Lump Sum Projectors'!BR46</f>
        <v>0</v>
      </c>
      <c r="DK46" s="227">
        <f ca="1">IF('Future Needs'!$X45&lt;0,0,'Future Needs'!X45)+'Lump Sum Projectors'!$BR46</f>
        <v>0</v>
      </c>
    </row>
    <row r="47" spans="2:115">
      <c r="B47" s="210">
        <f ca="1">IF('Income Replacement Calculations'!$CX$8&lt;0,B46+1)</f>
        <v>41</v>
      </c>
      <c r="C47" s="211">
        <f ca="1">IF('Income Replacement Calculations'!$CX$8&lt;0,C46+1)</f>
        <v>42</v>
      </c>
      <c r="D47" s="189">
        <f ca="1">IF('Income Replacement Calculations'!$CX$8&lt;0,D46+1)</f>
        <v>41</v>
      </c>
      <c r="E47" s="190">
        <f ca="1">IF('Income Replacement Calculations'!$CX$8&lt;0,E46+1)</f>
        <v>41</v>
      </c>
      <c r="G47" s="188" t="str">
        <f t="shared" si="17"/>
        <v xml:space="preserve"> </v>
      </c>
      <c r="H47" s="189">
        <f t="shared" si="41"/>
        <v>0</v>
      </c>
      <c r="I47" s="189">
        <f t="shared" si="6"/>
        <v>0</v>
      </c>
      <c r="J47" s="189" t="str">
        <f t="shared" si="18"/>
        <v xml:space="preserve"> </v>
      </c>
      <c r="K47" s="189">
        <f t="shared" si="36"/>
        <v>0</v>
      </c>
      <c r="L47" s="189">
        <f t="shared" si="7"/>
        <v>0</v>
      </c>
      <c r="M47" s="189" t="str">
        <f t="shared" si="19"/>
        <v xml:space="preserve"> </v>
      </c>
      <c r="N47" s="189">
        <f t="shared" si="37"/>
        <v>0</v>
      </c>
      <c r="O47" s="189">
        <f t="shared" si="8"/>
        <v>0</v>
      </c>
      <c r="P47" s="189" t="str">
        <f t="shared" si="20"/>
        <v xml:space="preserve"> </v>
      </c>
      <c r="Q47" s="189">
        <f t="shared" si="38"/>
        <v>0</v>
      </c>
      <c r="R47" s="189">
        <f t="shared" si="9"/>
        <v>0</v>
      </c>
      <c r="S47" s="190" t="str">
        <f t="shared" si="21"/>
        <v xml:space="preserve"> </v>
      </c>
      <c r="T47" s="191">
        <f t="shared" si="39"/>
        <v>0</v>
      </c>
      <c r="U47" s="192">
        <f t="shared" si="10"/>
        <v>0</v>
      </c>
      <c r="V47" s="193" t="str">
        <f t="shared" si="22"/>
        <v xml:space="preserve"> </v>
      </c>
      <c r="W47" s="191">
        <f t="shared" si="40"/>
        <v>0</v>
      </c>
      <c r="X47" s="192">
        <f t="shared" si="11"/>
        <v>0</v>
      </c>
      <c r="Y47" s="192">
        <f ca="1">IF(Input!$B$66&lt;=E47,7,I47+L47+O47+R47+U47+X47)</f>
        <v>7</v>
      </c>
      <c r="AA47" s="200">
        <f ca="1">IF(OR($E47&gt;Input!$B$72,$Y47=0),0,IF(OR($Y47=2,$Y47=3),Input!$B$59*((1+(Input!$B$71))^C46),IF(Y47=1,Input!$B$62*((1+(Input!$B$71))^C46))))+IF($E47&gt;Input!$B$72,0,IF($E47&gt;59,Input!$B$67*((1+(Input!$B$71))^C46)))</f>
        <v>0</v>
      </c>
      <c r="AB47" s="201"/>
      <c r="AC47" s="212"/>
      <c r="AD47" s="197"/>
      <c r="AE47" s="208">
        <f ca="1">IF(OR($E47&gt;=Input!$B$72,$E47&gt;=Input!$B$66),0,IF($Y47&gt;=2,Input!$B$60*((1+(Input!$B$69))^$C46),IF($Y47=1,Input!$B$63*((1+(Input!$B$69))^$C46),IF($Y47=0,Input!$B$65*((1+(Input!$B$69))^$C46),0))))</f>
        <v>0</v>
      </c>
      <c r="AF47" s="201"/>
      <c r="AG47" s="202"/>
      <c r="AI47" s="210">
        <f t="shared" ca="1" si="23"/>
        <v>41</v>
      </c>
      <c r="AJ47" s="211">
        <f t="shared" si="32"/>
        <v>42</v>
      </c>
      <c r="AK47" s="189">
        <f t="shared" ca="1" si="24"/>
        <v>41</v>
      </c>
      <c r="AL47" s="190">
        <f t="shared" ca="1" si="25"/>
        <v>41</v>
      </c>
      <c r="AN47" s="132">
        <f ca="1">IF(AND(Input!$B$85&lt;='Income Replacement Calculations'!$AL47,Input!$B$86&gt;='Income Replacement Calculations'!$AL47),1,0)</f>
        <v>0</v>
      </c>
      <c r="AO47" s="132">
        <f ca="1">IF(AN47=0,0,AN47+SUM(AN$6:AN46))</f>
        <v>0</v>
      </c>
      <c r="AP47" s="200">
        <f ca="1">IF(AND(Input!$B$85&lt;='Income Replacement Calculations'!$AL47,Input!$B$86&gt;='Income Replacement Calculations'!$AL47),Input!$B$83*((1+(Input!$B$87))^$C46),0)</f>
        <v>0</v>
      </c>
      <c r="AQ47" s="201"/>
      <c r="AR47" s="202"/>
      <c r="AS47" s="132">
        <f ca="1">IF(AND(Input!$B$92&lt;='Income Replacement Calculations'!$AL47,Input!$B$93&gt;='Income Replacement Calculations'!$AL47),1,0)</f>
        <v>0</v>
      </c>
      <c r="AT47" s="132">
        <f ca="1">IF(AS47=0,0,AS47+SUM(AS$6:AS46))</f>
        <v>0</v>
      </c>
      <c r="AU47" s="200">
        <f ca="1">IF(AND(Input!$B$92&lt;='Income Replacement Calculations'!$AL47,Input!$B$93&gt;='Income Replacement Calculations'!$AL47),Input!$B$90*((1+(Input!$B$94))^$C46),0)</f>
        <v>0</v>
      </c>
      <c r="AV47" s="201"/>
      <c r="AW47" s="202"/>
      <c r="AX47" s="132">
        <f ca="1">IF(AND(Input!$B$99&lt;='Income Replacement Calculations'!$AL47,Input!$B$100&gt;='Income Replacement Calculations'!$AL47),1,0)</f>
        <v>0</v>
      </c>
      <c r="AY47" s="132">
        <f ca="1">IF(AX47=0,0,AX47+SUM(AX$6:AX46))</f>
        <v>0</v>
      </c>
      <c r="AZ47" s="200">
        <f ca="1">IF(AND(Input!$B$99&lt;='Income Replacement Calculations'!$AL47,Input!$B$100&gt;='Income Replacement Calculations'!$AL47),Input!$B$97*((1+(Input!$B$101))^$C46),0)</f>
        <v>0</v>
      </c>
      <c r="BA47" s="201"/>
      <c r="BB47" s="202"/>
      <c r="BC47" s="132">
        <f ca="1">IF(AND(Input!$B$106&lt;='Income Replacement Calculations'!$AL47,Input!$B$107&gt;='Income Replacement Calculations'!$AL47),1,0)</f>
        <v>0</v>
      </c>
      <c r="BD47" s="132">
        <f ca="1">IF(BC47=0,0,BC47+SUM(BC$6:BC46))</f>
        <v>0</v>
      </c>
      <c r="BE47" s="200">
        <f ca="1">IF(AND(Input!$B$106&lt;='Income Replacement Calculations'!$AL47,Input!$B$107&gt;='Income Replacement Calculations'!$AL47),Input!$B$104*((1+(Input!$B$108))^$C46),0)</f>
        <v>0</v>
      </c>
      <c r="BF47" s="201"/>
      <c r="BG47" s="202"/>
      <c r="BH47" s="132">
        <f ca="1">IF(AND(Input!$B$113&lt;='Income Replacement Calculations'!$AL47,Input!$B$114&gt;='Income Replacement Calculations'!$AL47),1,0)</f>
        <v>0</v>
      </c>
      <c r="BI47" s="132">
        <f ca="1">IF(BH47=0,0,BH47+SUM(BH$6:BH46))</f>
        <v>0</v>
      </c>
      <c r="BJ47" s="200">
        <f ca="1">IF(AND(Input!$B$113&lt;='Income Replacement Calculations'!$AL47,Input!$B$114&gt;='Income Replacement Calculations'!$AL47),Input!$B$111*((1+(Input!$B$115))^$C46),0)</f>
        <v>0</v>
      </c>
      <c r="BK47" s="201"/>
      <c r="BL47" s="202"/>
      <c r="BM47" s="132">
        <f ca="1">IF(AND(Input!$B$120&lt;='Income Replacement Calculations'!$AL47,Input!$B$121&gt;='Income Replacement Calculations'!$AL47),1,0)</f>
        <v>0</v>
      </c>
      <c r="BN47" s="132">
        <f ca="1">IF(BM47=0,0,BM47+SUM(BM$6:BM46))</f>
        <v>0</v>
      </c>
      <c r="BO47" s="132"/>
      <c r="BP47" s="210">
        <f t="shared" ca="1" si="26"/>
        <v>41</v>
      </c>
      <c r="BQ47" s="211">
        <f t="shared" si="33"/>
        <v>42</v>
      </c>
      <c r="BR47" s="189">
        <f t="shared" ca="1" si="27"/>
        <v>41</v>
      </c>
      <c r="BS47" s="190">
        <f t="shared" ca="1" si="28"/>
        <v>41</v>
      </c>
      <c r="BT47" s="132"/>
      <c r="BU47" s="200">
        <f ca="1">IF(AND(Input!$B$120&lt;='Income Replacement Calculations'!$AL47,Input!$B$121&gt;='Income Replacement Calculations'!$AL47),Input!$B$118*((1+(Input!$B$122))^$C46),0)</f>
        <v>0</v>
      </c>
      <c r="BV47" s="201"/>
      <c r="BW47" s="202"/>
      <c r="BX47" s="203">
        <f ca="1">IF(AND(Input!$B$127&lt;='Income Replacement Calculations'!$AL47,Input!$B$128&gt;='Income Replacement Calculations'!$AL47),1,0)</f>
        <v>0</v>
      </c>
      <c r="BY47" s="203">
        <f t="shared" ca="1" si="12"/>
        <v>0</v>
      </c>
      <c r="BZ47" s="200">
        <f ca="1">IF(AND(Input!$B$127&lt;='Income Replacement Calculations'!$AL47,Input!$B$128&gt;='Income Replacement Calculations'!$AL47),Input!$B$125*((1+(Input!$B$129))^$C46),0)</f>
        <v>0</v>
      </c>
      <c r="CA47" s="201"/>
      <c r="CB47" s="202"/>
      <c r="CC47" s="203">
        <f ca="1">IF(AND(Input!$B$134&lt;='Income Replacement Calculations'!$AL47,Input!$B$135&gt;='Income Replacement Calculations'!$AL47),1,0)</f>
        <v>0</v>
      </c>
      <c r="CD47" s="203">
        <f t="shared" ca="1" si="13"/>
        <v>0</v>
      </c>
      <c r="CE47" s="200">
        <f ca="1">IF(AND(Input!$B$134&lt;='Income Replacement Calculations'!$AL47,Input!$B$135&gt;='Income Replacement Calculations'!$AL47),Input!$B$132*((1+(Input!$B$136))^$C46),0)</f>
        <v>0</v>
      </c>
      <c r="CF47" s="201"/>
      <c r="CG47" s="202"/>
      <c r="CH47" s="203">
        <f ca="1">IF(AND(Input!$B$141&lt;='Income Replacement Calculations'!$AL47,Input!$B$142&gt;='Income Replacement Calculations'!$AL47),1,0)</f>
        <v>0</v>
      </c>
      <c r="CI47" s="203">
        <f t="shared" ca="1" si="14"/>
        <v>0</v>
      </c>
      <c r="CJ47" s="200">
        <f ca="1">IF(AND(Input!$B$141&lt;='Income Replacement Calculations'!$AL47,Input!$B$142&gt;='Income Replacement Calculations'!$AL47),Input!$B$139*((1+(Input!$B$143))^$C46),0)</f>
        <v>0</v>
      </c>
      <c r="CK47" s="201"/>
      <c r="CL47" s="202"/>
      <c r="CM47" s="203">
        <f ca="1">IF(AND(Input!$B$148&lt;='Income Replacement Calculations'!$AL47,Input!$B$149&gt;='Income Replacement Calculations'!$AL47),1,0)</f>
        <v>0</v>
      </c>
      <c r="CN47" s="203">
        <f t="shared" ca="1" si="15"/>
        <v>0</v>
      </c>
      <c r="CO47" s="200">
        <f ca="1">IF(AND(Input!$B$148&lt;='Income Replacement Calculations'!$AL47,Input!$B$149&gt;='Income Replacement Calculations'!$AL47),Input!$B$146*((1+(Input!$B$150))^$C46),0)</f>
        <v>0</v>
      </c>
      <c r="CP47" s="201"/>
      <c r="CQ47" s="202"/>
      <c r="CS47" s="204">
        <f ca="1">IF($E47&gt;Input!$B$72,0,IF($CX$8&lt;0,IF(ISBLANK(AB47),AA47,AB47)+IF(ISBLANK(AF47),AE47,AF47)+IF(ISBLANK(AQ47),AP47,AQ47)+IF(ISBLANK(AV47),AU47,AV47)+IF(ISBLANK(BA47),AZ47,BA47)+IF(ISBLANK(BF47),BE47,BF47)+IF(ISBLANK(BK47),BJ47,BK47)," "))</f>
        <v>0</v>
      </c>
      <c r="CT47" s="205">
        <f ca="1">IF(CY46=0,CS46+CT46-CW46,IF($E47&gt;Input!$B$72,0,CZ46))</f>
        <v>0</v>
      </c>
      <c r="CV47" s="204">
        <f ca="1">IF($E47&gt;Input!$B$72,0,((IF($Y47=0,Input!$B$64*((1+(Input!$B$70))^$C46),IF(OR($Y47=2,$Y47=3),Input!$B$58*((1+(Input!$B$70))^$C46),IF($Y47=1,Input!$B$61*((1+(Input!$B$70))^$C46),IF($Y47=7,Input!$B$68*((1+(Input!$B$70))^$C46),0)))))))</f>
        <v>0</v>
      </c>
      <c r="CW47" s="205">
        <f ca="1">IF($E47&gt;Input!$B$72,0,CV47+IF(ISBLANK(BV47),BU47,BV47)+IF(ISBLANK(CA47),BZ47,CA47)+IF(ISBLANK(CF47),CE47,CF47)+IF(ISBLANK(CK47),CJ47,CK47)+IF(ISBLANK(CP47),CO47,CP47))</f>
        <v>0</v>
      </c>
      <c r="CY47" s="200">
        <f ca="1">IF(E47&gt;Input!$B$72,0,CW47-CS47-CT47)</f>
        <v>0</v>
      </c>
      <c r="CZ47" s="208">
        <f t="shared" ca="1" si="35"/>
        <v>0</v>
      </c>
      <c r="DA47" s="213">
        <f ca="1">IF($E47&gt;Input!$B$72,0,-PV(Input!$B$73/12,C47*12,0,CY47*12,1))</f>
        <v>0</v>
      </c>
      <c r="DC47" s="210">
        <f t="shared" ca="1" si="29"/>
        <v>41</v>
      </c>
      <c r="DD47" s="211">
        <f t="shared" si="34"/>
        <v>42</v>
      </c>
      <c r="DE47" s="189">
        <f t="shared" ca="1" si="30"/>
        <v>41</v>
      </c>
      <c r="DF47" s="190">
        <f t="shared" ca="1" si="31"/>
        <v>41</v>
      </c>
      <c r="DG47" s="224"/>
      <c r="DH47" s="224"/>
      <c r="DI47" s="224"/>
      <c r="DJ47" s="227">
        <f ca="1">('Income Replacement Calculations'!CV47*12)+'Lump Sum Projectors'!BR47</f>
        <v>0</v>
      </c>
      <c r="DK47" s="227">
        <f ca="1">IF('Future Needs'!$X46&lt;0,0,'Future Needs'!X46)+'Lump Sum Projectors'!$BR47</f>
        <v>0</v>
      </c>
    </row>
    <row r="48" spans="2:115">
      <c r="B48" s="210">
        <f ca="1">IF('Income Replacement Calculations'!$CX$8&lt;0,B47+1)</f>
        <v>42</v>
      </c>
      <c r="C48" s="211">
        <f ca="1">IF('Income Replacement Calculations'!$CX$8&lt;0,C47+1)</f>
        <v>43</v>
      </c>
      <c r="D48" s="189">
        <f ca="1">IF('Income Replacement Calculations'!$CX$8&lt;0,D47+1)</f>
        <v>42</v>
      </c>
      <c r="E48" s="190">
        <f ca="1">IF('Income Replacement Calculations'!$CX$8&lt;0,E47+1)</f>
        <v>42</v>
      </c>
      <c r="G48" s="188" t="str">
        <f t="shared" si="17"/>
        <v xml:space="preserve"> </v>
      </c>
      <c r="H48" s="189">
        <f t="shared" si="41"/>
        <v>0</v>
      </c>
      <c r="I48" s="189">
        <f t="shared" si="6"/>
        <v>0</v>
      </c>
      <c r="J48" s="189" t="str">
        <f t="shared" si="18"/>
        <v xml:space="preserve"> </v>
      </c>
      <c r="K48" s="189">
        <f t="shared" si="36"/>
        <v>0</v>
      </c>
      <c r="L48" s="189">
        <f t="shared" si="7"/>
        <v>0</v>
      </c>
      <c r="M48" s="189" t="str">
        <f t="shared" si="19"/>
        <v xml:space="preserve"> </v>
      </c>
      <c r="N48" s="189">
        <f t="shared" si="37"/>
        <v>0</v>
      </c>
      <c r="O48" s="189">
        <f t="shared" si="8"/>
        <v>0</v>
      </c>
      <c r="P48" s="189" t="str">
        <f t="shared" si="20"/>
        <v xml:space="preserve"> </v>
      </c>
      <c r="Q48" s="189">
        <f t="shared" si="38"/>
        <v>0</v>
      </c>
      <c r="R48" s="189">
        <f t="shared" si="9"/>
        <v>0</v>
      </c>
      <c r="S48" s="190" t="str">
        <f t="shared" si="21"/>
        <v xml:space="preserve"> </v>
      </c>
      <c r="T48" s="191">
        <f t="shared" si="39"/>
        <v>0</v>
      </c>
      <c r="U48" s="192">
        <f t="shared" si="10"/>
        <v>0</v>
      </c>
      <c r="V48" s="193" t="str">
        <f t="shared" si="22"/>
        <v xml:space="preserve"> </v>
      </c>
      <c r="W48" s="191">
        <f t="shared" si="40"/>
        <v>0</v>
      </c>
      <c r="X48" s="192">
        <f t="shared" si="11"/>
        <v>0</v>
      </c>
      <c r="Y48" s="192">
        <f ca="1">IF(Input!$B$66&lt;=E48,7,I48+L48+O48+R48+U48+X48)</f>
        <v>7</v>
      </c>
      <c r="AA48" s="200">
        <f ca="1">IF(OR($E48&gt;Input!$B$72,$Y48=0),0,IF(OR($Y48=2,$Y48=3),Input!$B$59*((1+(Input!$B$71))^C47),IF(Y48=1,Input!$B$62*((1+(Input!$B$71))^C47))))+IF($E48&gt;Input!$B$72,0,IF($E48&gt;59,Input!$B$67*((1+(Input!$B$71))^C47)))</f>
        <v>0</v>
      </c>
      <c r="AB48" s="201"/>
      <c r="AC48" s="212"/>
      <c r="AD48" s="197"/>
      <c r="AE48" s="208">
        <f ca="1">IF(OR($E48&gt;=Input!$B$72,$E48&gt;=Input!$B$66),0,IF($Y48&gt;=2,Input!$B$60*((1+(Input!$B$69))^$C47),IF($Y48=1,Input!$B$63*((1+(Input!$B$69))^$C47),IF($Y48=0,Input!$B$65*((1+(Input!$B$69))^$C47),0))))</f>
        <v>0</v>
      </c>
      <c r="AF48" s="201"/>
      <c r="AG48" s="202"/>
      <c r="AI48" s="210">
        <f t="shared" ca="1" si="23"/>
        <v>42</v>
      </c>
      <c r="AJ48" s="211">
        <f t="shared" si="32"/>
        <v>43</v>
      </c>
      <c r="AK48" s="189">
        <f t="shared" ca="1" si="24"/>
        <v>42</v>
      </c>
      <c r="AL48" s="190">
        <f t="shared" ca="1" si="25"/>
        <v>42</v>
      </c>
      <c r="AN48" s="132">
        <f ca="1">IF(AND(Input!$B$85&lt;='Income Replacement Calculations'!$AL48,Input!$B$86&gt;='Income Replacement Calculations'!$AL48),1,0)</f>
        <v>0</v>
      </c>
      <c r="AO48" s="132">
        <f ca="1">IF(AN48=0,0,AN48+SUM(AN$6:AN47))</f>
        <v>0</v>
      </c>
      <c r="AP48" s="200">
        <f ca="1">IF(AND(Input!$B$85&lt;='Income Replacement Calculations'!$AL48,Input!$B$86&gt;='Income Replacement Calculations'!$AL48),Input!$B$83*((1+(Input!$B$87))^$C47),0)</f>
        <v>0</v>
      </c>
      <c r="AQ48" s="201"/>
      <c r="AR48" s="202"/>
      <c r="AS48" s="132">
        <f ca="1">IF(AND(Input!$B$92&lt;='Income Replacement Calculations'!$AL48,Input!$B$93&gt;='Income Replacement Calculations'!$AL48),1,0)</f>
        <v>0</v>
      </c>
      <c r="AT48" s="132">
        <f ca="1">IF(AS48=0,0,AS48+SUM(AS$6:AS47))</f>
        <v>0</v>
      </c>
      <c r="AU48" s="200">
        <f ca="1">IF(AND(Input!$B$92&lt;='Income Replacement Calculations'!$AL48,Input!$B$93&gt;='Income Replacement Calculations'!$AL48),Input!$B$90*((1+(Input!$B$94))^$C47),0)</f>
        <v>0</v>
      </c>
      <c r="AV48" s="201"/>
      <c r="AW48" s="202"/>
      <c r="AX48" s="132">
        <f ca="1">IF(AND(Input!$B$99&lt;='Income Replacement Calculations'!$AL48,Input!$B$100&gt;='Income Replacement Calculations'!$AL48),1,0)</f>
        <v>0</v>
      </c>
      <c r="AY48" s="132">
        <f ca="1">IF(AX48=0,0,AX48+SUM(AX$6:AX47))</f>
        <v>0</v>
      </c>
      <c r="AZ48" s="200">
        <f ca="1">IF(AND(Input!$B$99&lt;='Income Replacement Calculations'!$AL48,Input!$B$100&gt;='Income Replacement Calculations'!$AL48),Input!$B$97*((1+(Input!$B$101))^$C47),0)</f>
        <v>0</v>
      </c>
      <c r="BA48" s="201"/>
      <c r="BB48" s="202"/>
      <c r="BC48" s="132">
        <f ca="1">IF(AND(Input!$B$106&lt;='Income Replacement Calculations'!$AL48,Input!$B$107&gt;='Income Replacement Calculations'!$AL48),1,0)</f>
        <v>0</v>
      </c>
      <c r="BD48" s="132">
        <f ca="1">IF(BC48=0,0,BC48+SUM(BC$6:BC47))</f>
        <v>0</v>
      </c>
      <c r="BE48" s="200">
        <f ca="1">IF(AND(Input!$B$106&lt;='Income Replacement Calculations'!$AL48,Input!$B$107&gt;='Income Replacement Calculations'!$AL48),Input!$B$104*((1+(Input!$B$108))^$C47),0)</f>
        <v>0</v>
      </c>
      <c r="BF48" s="201"/>
      <c r="BG48" s="202"/>
      <c r="BH48" s="132">
        <f ca="1">IF(AND(Input!$B$113&lt;='Income Replacement Calculations'!$AL48,Input!$B$114&gt;='Income Replacement Calculations'!$AL48),1,0)</f>
        <v>0</v>
      </c>
      <c r="BI48" s="132">
        <f ca="1">IF(BH48=0,0,BH48+SUM(BH$6:BH47))</f>
        <v>0</v>
      </c>
      <c r="BJ48" s="200">
        <f ca="1">IF(AND(Input!$B$113&lt;='Income Replacement Calculations'!$AL48,Input!$B$114&gt;='Income Replacement Calculations'!$AL48),Input!$B$111*((1+(Input!$B$115))^$C47),0)</f>
        <v>0</v>
      </c>
      <c r="BK48" s="201"/>
      <c r="BL48" s="202"/>
      <c r="BM48" s="132">
        <f ca="1">IF(AND(Input!$B$120&lt;='Income Replacement Calculations'!$AL48,Input!$B$121&gt;='Income Replacement Calculations'!$AL48),1,0)</f>
        <v>0</v>
      </c>
      <c r="BN48" s="132">
        <f ca="1">IF(BM48=0,0,BM48+SUM(BM$6:BM47))</f>
        <v>0</v>
      </c>
      <c r="BO48" s="132"/>
      <c r="BP48" s="210">
        <f t="shared" ca="1" si="26"/>
        <v>42</v>
      </c>
      <c r="BQ48" s="211">
        <f t="shared" si="33"/>
        <v>43</v>
      </c>
      <c r="BR48" s="189">
        <f t="shared" ca="1" si="27"/>
        <v>42</v>
      </c>
      <c r="BS48" s="190">
        <f t="shared" ca="1" si="28"/>
        <v>42</v>
      </c>
      <c r="BT48" s="132"/>
      <c r="BU48" s="200">
        <f ca="1">IF(AND(Input!$B$120&lt;='Income Replacement Calculations'!$AL48,Input!$B$121&gt;='Income Replacement Calculations'!$AL48),Input!$B$118*((1+(Input!$B$122))^$C47),0)</f>
        <v>0</v>
      </c>
      <c r="BV48" s="201"/>
      <c r="BW48" s="202"/>
      <c r="BX48" s="203">
        <f ca="1">IF(AND(Input!$B$127&lt;='Income Replacement Calculations'!$AL48,Input!$B$128&gt;='Income Replacement Calculations'!$AL48),1,0)</f>
        <v>0</v>
      </c>
      <c r="BY48" s="203">
        <f t="shared" ca="1" si="12"/>
        <v>0</v>
      </c>
      <c r="BZ48" s="200">
        <f ca="1">IF(AND(Input!$B$127&lt;='Income Replacement Calculations'!$AL48,Input!$B$128&gt;='Income Replacement Calculations'!$AL48),Input!$B$125*((1+(Input!$B$129))^$C47),0)</f>
        <v>0</v>
      </c>
      <c r="CA48" s="201"/>
      <c r="CB48" s="202"/>
      <c r="CC48" s="203">
        <f ca="1">IF(AND(Input!$B$134&lt;='Income Replacement Calculations'!$AL48,Input!$B$135&gt;='Income Replacement Calculations'!$AL48),1,0)</f>
        <v>0</v>
      </c>
      <c r="CD48" s="203">
        <f t="shared" ca="1" si="13"/>
        <v>0</v>
      </c>
      <c r="CE48" s="200">
        <f ca="1">IF(AND(Input!$B$134&lt;='Income Replacement Calculations'!$AL48,Input!$B$135&gt;='Income Replacement Calculations'!$AL48),Input!$B$132*((1+(Input!$B$136))^$C47),0)</f>
        <v>0</v>
      </c>
      <c r="CF48" s="201"/>
      <c r="CG48" s="202"/>
      <c r="CH48" s="203">
        <f ca="1">IF(AND(Input!$B$141&lt;='Income Replacement Calculations'!$AL48,Input!$B$142&gt;='Income Replacement Calculations'!$AL48),1,0)</f>
        <v>0</v>
      </c>
      <c r="CI48" s="203">
        <f t="shared" ca="1" si="14"/>
        <v>0</v>
      </c>
      <c r="CJ48" s="200">
        <f ca="1">IF(AND(Input!$B$141&lt;='Income Replacement Calculations'!$AL48,Input!$B$142&gt;='Income Replacement Calculations'!$AL48),Input!$B$139*((1+(Input!$B$143))^$C47),0)</f>
        <v>0</v>
      </c>
      <c r="CK48" s="201"/>
      <c r="CL48" s="202"/>
      <c r="CM48" s="203">
        <f ca="1">IF(AND(Input!$B$148&lt;='Income Replacement Calculations'!$AL48,Input!$B$149&gt;='Income Replacement Calculations'!$AL48),1,0)</f>
        <v>0</v>
      </c>
      <c r="CN48" s="203">
        <f t="shared" ca="1" si="15"/>
        <v>0</v>
      </c>
      <c r="CO48" s="200">
        <f ca="1">IF(AND(Input!$B$148&lt;='Income Replacement Calculations'!$AL48,Input!$B$149&gt;='Income Replacement Calculations'!$AL48),Input!$B$146*((1+(Input!$B$150))^$C47),0)</f>
        <v>0</v>
      </c>
      <c r="CP48" s="201"/>
      <c r="CQ48" s="202"/>
      <c r="CS48" s="204">
        <f ca="1">IF($E48&gt;Input!$B$72,0,IF($CX$8&lt;0,IF(ISBLANK(AB48),AA48,AB48)+IF(ISBLANK(AF48),AE48,AF48)+IF(ISBLANK(AQ48),AP48,AQ48)+IF(ISBLANK(AV48),AU48,AV48)+IF(ISBLANK(BA48),AZ48,BA48)+IF(ISBLANK(BF48),BE48,BF48)+IF(ISBLANK(BK48),BJ48,BK48)," "))</f>
        <v>0</v>
      </c>
      <c r="CT48" s="205">
        <f ca="1">IF(CY47=0,CS47+CT47-CW47,IF($E48&gt;Input!$B$72,0,CZ47))</f>
        <v>0</v>
      </c>
      <c r="CV48" s="204">
        <f ca="1">IF($E48&gt;Input!$B$72,0,((IF($Y48=0,Input!$B$64*((1+(Input!$B$70))^$C47),IF(OR($Y48=2,$Y48=3),Input!$B$58*((1+(Input!$B$70))^$C47),IF($Y48=1,Input!$B$61*((1+(Input!$B$70))^$C47),IF($Y48=7,Input!$B$68*((1+(Input!$B$70))^$C47),0)))))))</f>
        <v>0</v>
      </c>
      <c r="CW48" s="205">
        <f ca="1">IF($E48&gt;Input!$B$72,0,CV48+IF(ISBLANK(BV48),BU48,BV48)+IF(ISBLANK(CA48),BZ48,CA48)+IF(ISBLANK(CF48),CE48,CF48)+IF(ISBLANK(CK48),CJ48,CK48)+IF(ISBLANK(CP48),CO48,CP48))</f>
        <v>0</v>
      </c>
      <c r="CY48" s="200">
        <f ca="1">IF(E48&gt;Input!$B$72,0,CW48-CS48-CT48)</f>
        <v>0</v>
      </c>
      <c r="CZ48" s="208">
        <f t="shared" ca="1" si="35"/>
        <v>0</v>
      </c>
      <c r="DA48" s="213">
        <f ca="1">IF($E48&gt;Input!$B$72,0,-PV(Input!$B$73/12,C48*12,0,CY48*12,1))</f>
        <v>0</v>
      </c>
      <c r="DC48" s="210">
        <f t="shared" ca="1" si="29"/>
        <v>42</v>
      </c>
      <c r="DD48" s="211">
        <f t="shared" si="34"/>
        <v>43</v>
      </c>
      <c r="DE48" s="189">
        <f t="shared" ca="1" si="30"/>
        <v>42</v>
      </c>
      <c r="DF48" s="190">
        <f t="shared" ca="1" si="31"/>
        <v>42</v>
      </c>
      <c r="DG48" s="224"/>
      <c r="DH48" s="224"/>
      <c r="DI48" s="224"/>
      <c r="DJ48" s="227">
        <f ca="1">('Income Replacement Calculations'!CV48*12)+'Lump Sum Projectors'!BR48</f>
        <v>0</v>
      </c>
      <c r="DK48" s="227">
        <f ca="1">IF('Future Needs'!$X47&lt;0,0,'Future Needs'!X47)+'Lump Sum Projectors'!$BR48</f>
        <v>0</v>
      </c>
    </row>
    <row r="49" spans="2:115">
      <c r="B49" s="210">
        <f ca="1">IF('Income Replacement Calculations'!$CX$8&lt;0,B48+1)</f>
        <v>43</v>
      </c>
      <c r="C49" s="211">
        <f ca="1">IF('Income Replacement Calculations'!$CX$8&lt;0,C48+1)</f>
        <v>44</v>
      </c>
      <c r="D49" s="189">
        <f ca="1">IF('Income Replacement Calculations'!$CX$8&lt;0,D48+1)</f>
        <v>43</v>
      </c>
      <c r="E49" s="190">
        <f ca="1">IF('Income Replacement Calculations'!$CX$8&lt;0,E48+1)</f>
        <v>43</v>
      </c>
      <c r="G49" s="188" t="str">
        <f t="shared" si="17"/>
        <v xml:space="preserve"> </v>
      </c>
      <c r="H49" s="189">
        <f t="shared" si="41"/>
        <v>0</v>
      </c>
      <c r="I49" s="189">
        <f t="shared" si="6"/>
        <v>0</v>
      </c>
      <c r="J49" s="189" t="str">
        <f t="shared" si="18"/>
        <v xml:space="preserve"> </v>
      </c>
      <c r="K49" s="189">
        <f t="shared" si="36"/>
        <v>0</v>
      </c>
      <c r="L49" s="189">
        <f t="shared" si="7"/>
        <v>0</v>
      </c>
      <c r="M49" s="189" t="str">
        <f t="shared" si="19"/>
        <v xml:space="preserve"> </v>
      </c>
      <c r="N49" s="189">
        <f t="shared" si="37"/>
        <v>0</v>
      </c>
      <c r="O49" s="189">
        <f t="shared" si="8"/>
        <v>0</v>
      </c>
      <c r="P49" s="189" t="str">
        <f t="shared" si="20"/>
        <v xml:space="preserve"> </v>
      </c>
      <c r="Q49" s="189">
        <f t="shared" si="38"/>
        <v>0</v>
      </c>
      <c r="R49" s="189">
        <f t="shared" si="9"/>
        <v>0</v>
      </c>
      <c r="S49" s="190" t="str">
        <f t="shared" si="21"/>
        <v xml:space="preserve"> </v>
      </c>
      <c r="T49" s="191">
        <f t="shared" si="39"/>
        <v>0</v>
      </c>
      <c r="U49" s="192">
        <f t="shared" si="10"/>
        <v>0</v>
      </c>
      <c r="V49" s="193" t="str">
        <f t="shared" si="22"/>
        <v xml:space="preserve"> </v>
      </c>
      <c r="W49" s="191">
        <f t="shared" si="40"/>
        <v>0</v>
      </c>
      <c r="X49" s="192">
        <f t="shared" si="11"/>
        <v>0</v>
      </c>
      <c r="Y49" s="192">
        <f ca="1">IF(Input!$B$66&lt;=E49,7,I49+L49+O49+R49+U49+X49)</f>
        <v>7</v>
      </c>
      <c r="AA49" s="200">
        <f ca="1">IF(OR($E49&gt;Input!$B$72,$Y49=0),0,IF(OR($Y49=2,$Y49=3),Input!$B$59*((1+(Input!$B$71))^C48),IF(Y49=1,Input!$B$62*((1+(Input!$B$71))^C48))))+IF($E49&gt;Input!$B$72,0,IF($E49&gt;59,Input!$B$67*((1+(Input!$B$71))^C48)))</f>
        <v>0</v>
      </c>
      <c r="AB49" s="201"/>
      <c r="AC49" s="212"/>
      <c r="AD49" s="197"/>
      <c r="AE49" s="208">
        <f ca="1">IF(OR($E49&gt;=Input!$B$72,$E49&gt;=Input!$B$66),0,IF($Y49&gt;=2,Input!$B$60*((1+(Input!$B$69))^$C48),IF($Y49=1,Input!$B$63*((1+(Input!$B$69))^$C48),IF($Y49=0,Input!$B$65*((1+(Input!$B$69))^$C48),0))))</f>
        <v>0</v>
      </c>
      <c r="AF49" s="201"/>
      <c r="AG49" s="202"/>
      <c r="AI49" s="210">
        <f t="shared" ca="1" si="23"/>
        <v>43</v>
      </c>
      <c r="AJ49" s="211">
        <f t="shared" si="32"/>
        <v>44</v>
      </c>
      <c r="AK49" s="189">
        <f t="shared" ca="1" si="24"/>
        <v>43</v>
      </c>
      <c r="AL49" s="190">
        <f t="shared" ca="1" si="25"/>
        <v>43</v>
      </c>
      <c r="AN49" s="132">
        <f ca="1">IF(AND(Input!$B$85&lt;='Income Replacement Calculations'!$AL49,Input!$B$86&gt;='Income Replacement Calculations'!$AL49),1,0)</f>
        <v>0</v>
      </c>
      <c r="AO49" s="132">
        <f ca="1">IF(AN49=0,0,AN49+SUM(AN$6:AN48))</f>
        <v>0</v>
      </c>
      <c r="AP49" s="200">
        <f ca="1">IF(AND(Input!$B$85&lt;='Income Replacement Calculations'!$AL49,Input!$B$86&gt;='Income Replacement Calculations'!$AL49),Input!$B$83*((1+(Input!$B$87))^$C48),0)</f>
        <v>0</v>
      </c>
      <c r="AQ49" s="201"/>
      <c r="AR49" s="202"/>
      <c r="AS49" s="132">
        <f ca="1">IF(AND(Input!$B$92&lt;='Income Replacement Calculations'!$AL49,Input!$B$93&gt;='Income Replacement Calculations'!$AL49),1,0)</f>
        <v>0</v>
      </c>
      <c r="AT49" s="132">
        <f ca="1">IF(AS49=0,0,AS49+SUM(AS$6:AS48))</f>
        <v>0</v>
      </c>
      <c r="AU49" s="200">
        <f ca="1">IF(AND(Input!$B$92&lt;='Income Replacement Calculations'!$AL49,Input!$B$93&gt;='Income Replacement Calculations'!$AL49),Input!$B$90*((1+(Input!$B$94))^$C48),0)</f>
        <v>0</v>
      </c>
      <c r="AV49" s="201"/>
      <c r="AW49" s="202"/>
      <c r="AX49" s="132">
        <f ca="1">IF(AND(Input!$B$99&lt;='Income Replacement Calculations'!$AL49,Input!$B$100&gt;='Income Replacement Calculations'!$AL49),1,0)</f>
        <v>0</v>
      </c>
      <c r="AY49" s="132">
        <f ca="1">IF(AX49=0,0,AX49+SUM(AX$6:AX48))</f>
        <v>0</v>
      </c>
      <c r="AZ49" s="200">
        <f ca="1">IF(AND(Input!$B$99&lt;='Income Replacement Calculations'!$AL49,Input!$B$100&gt;='Income Replacement Calculations'!$AL49),Input!$B$97*((1+(Input!$B$101))^$C48),0)</f>
        <v>0</v>
      </c>
      <c r="BA49" s="201"/>
      <c r="BB49" s="202"/>
      <c r="BC49" s="132">
        <f ca="1">IF(AND(Input!$B$106&lt;='Income Replacement Calculations'!$AL49,Input!$B$107&gt;='Income Replacement Calculations'!$AL49),1,0)</f>
        <v>0</v>
      </c>
      <c r="BD49" s="132">
        <f ca="1">IF(BC49=0,0,BC49+SUM(BC$6:BC48))</f>
        <v>0</v>
      </c>
      <c r="BE49" s="200">
        <f ca="1">IF(AND(Input!$B$106&lt;='Income Replacement Calculations'!$AL49,Input!$B$107&gt;='Income Replacement Calculations'!$AL49),Input!$B$104*((1+(Input!$B$108))^$C48),0)</f>
        <v>0</v>
      </c>
      <c r="BF49" s="201"/>
      <c r="BG49" s="202"/>
      <c r="BH49" s="132">
        <f ca="1">IF(AND(Input!$B$113&lt;='Income Replacement Calculations'!$AL49,Input!$B$114&gt;='Income Replacement Calculations'!$AL49),1,0)</f>
        <v>0</v>
      </c>
      <c r="BI49" s="132">
        <f ca="1">IF(BH49=0,0,BH49+SUM(BH$6:BH48))</f>
        <v>0</v>
      </c>
      <c r="BJ49" s="200">
        <f ca="1">IF(AND(Input!$B$113&lt;='Income Replacement Calculations'!$AL49,Input!$B$114&gt;='Income Replacement Calculations'!$AL49),Input!$B$111*((1+(Input!$B$115))^$C48),0)</f>
        <v>0</v>
      </c>
      <c r="BK49" s="201"/>
      <c r="BL49" s="202"/>
      <c r="BM49" s="132">
        <f ca="1">IF(AND(Input!$B$120&lt;='Income Replacement Calculations'!$AL49,Input!$B$121&gt;='Income Replacement Calculations'!$AL49),1,0)</f>
        <v>0</v>
      </c>
      <c r="BN49" s="132">
        <f ca="1">IF(BM49=0,0,BM49+SUM(BM$6:BM48))</f>
        <v>0</v>
      </c>
      <c r="BO49" s="132"/>
      <c r="BP49" s="210">
        <f t="shared" ca="1" si="26"/>
        <v>43</v>
      </c>
      <c r="BQ49" s="211">
        <f t="shared" si="33"/>
        <v>44</v>
      </c>
      <c r="BR49" s="189">
        <f t="shared" ca="1" si="27"/>
        <v>43</v>
      </c>
      <c r="BS49" s="190">
        <f t="shared" ca="1" si="28"/>
        <v>43</v>
      </c>
      <c r="BT49" s="132"/>
      <c r="BU49" s="200">
        <f ca="1">IF(AND(Input!$B$120&lt;='Income Replacement Calculations'!$AL49,Input!$B$121&gt;='Income Replacement Calculations'!$AL49),Input!$B$118*((1+(Input!$B$122))^$C48),0)</f>
        <v>0</v>
      </c>
      <c r="BV49" s="201"/>
      <c r="BW49" s="202"/>
      <c r="BX49" s="203">
        <f ca="1">IF(AND(Input!$B$127&lt;='Income Replacement Calculations'!$AL49,Input!$B$128&gt;='Income Replacement Calculations'!$AL49),1,0)</f>
        <v>0</v>
      </c>
      <c r="BY49" s="203">
        <f t="shared" ca="1" si="12"/>
        <v>0</v>
      </c>
      <c r="BZ49" s="200">
        <f ca="1">IF(AND(Input!$B$127&lt;='Income Replacement Calculations'!$AL49,Input!$B$128&gt;='Income Replacement Calculations'!$AL49),Input!$B$125*((1+(Input!$B$129))^$C48),0)</f>
        <v>0</v>
      </c>
      <c r="CA49" s="201"/>
      <c r="CB49" s="202"/>
      <c r="CC49" s="203">
        <f ca="1">IF(AND(Input!$B$134&lt;='Income Replacement Calculations'!$AL49,Input!$B$135&gt;='Income Replacement Calculations'!$AL49),1,0)</f>
        <v>0</v>
      </c>
      <c r="CD49" s="203">
        <f t="shared" ca="1" si="13"/>
        <v>0</v>
      </c>
      <c r="CE49" s="200">
        <f ca="1">IF(AND(Input!$B$134&lt;='Income Replacement Calculations'!$AL49,Input!$B$135&gt;='Income Replacement Calculations'!$AL49),Input!$B$132*((1+(Input!$B$136))^$C48),0)</f>
        <v>0</v>
      </c>
      <c r="CF49" s="201"/>
      <c r="CG49" s="202"/>
      <c r="CH49" s="203">
        <f ca="1">IF(AND(Input!$B$141&lt;='Income Replacement Calculations'!$AL49,Input!$B$142&gt;='Income Replacement Calculations'!$AL49),1,0)</f>
        <v>0</v>
      </c>
      <c r="CI49" s="203">
        <f t="shared" ca="1" si="14"/>
        <v>0</v>
      </c>
      <c r="CJ49" s="200">
        <f ca="1">IF(AND(Input!$B$141&lt;='Income Replacement Calculations'!$AL49,Input!$B$142&gt;='Income Replacement Calculations'!$AL49),Input!$B$139*((1+(Input!$B$143))^$C48),0)</f>
        <v>0</v>
      </c>
      <c r="CK49" s="201"/>
      <c r="CL49" s="202"/>
      <c r="CM49" s="203">
        <f ca="1">IF(AND(Input!$B$148&lt;='Income Replacement Calculations'!$AL49,Input!$B$149&gt;='Income Replacement Calculations'!$AL49),1,0)</f>
        <v>0</v>
      </c>
      <c r="CN49" s="203">
        <f t="shared" ca="1" si="15"/>
        <v>0</v>
      </c>
      <c r="CO49" s="200">
        <f ca="1">IF(AND(Input!$B$148&lt;='Income Replacement Calculations'!$AL49,Input!$B$149&gt;='Income Replacement Calculations'!$AL49),Input!$B$146*((1+(Input!$B$150))^$C48),0)</f>
        <v>0</v>
      </c>
      <c r="CP49" s="201"/>
      <c r="CQ49" s="202"/>
      <c r="CS49" s="204">
        <f ca="1">IF($E49&gt;Input!$B$72,0,IF($CX$8&lt;0,IF(ISBLANK(AB49),AA49,AB49)+IF(ISBLANK(AF49),AE49,AF49)+IF(ISBLANK(AQ49),AP49,AQ49)+IF(ISBLANK(AV49),AU49,AV49)+IF(ISBLANK(BA49),AZ49,BA49)+IF(ISBLANK(BF49),BE49,BF49)+IF(ISBLANK(BK49),BJ49,BK49)," "))</f>
        <v>0</v>
      </c>
      <c r="CT49" s="205">
        <f ca="1">IF(CY48=0,CS48+CT48-CW48,IF($E49&gt;Input!$B$72,0,CZ48))</f>
        <v>0</v>
      </c>
      <c r="CV49" s="204">
        <f ca="1">IF($E49&gt;Input!$B$72,0,((IF($Y49=0,Input!$B$64*((1+(Input!$B$70))^$C48),IF(OR($Y49=2,$Y49=3),Input!$B$58*((1+(Input!$B$70))^$C48),IF($Y49=1,Input!$B$61*((1+(Input!$B$70))^$C48),IF($Y49=7,Input!$B$68*((1+(Input!$B$70))^$C48),0)))))))</f>
        <v>0</v>
      </c>
      <c r="CW49" s="205">
        <f ca="1">IF($E49&gt;Input!$B$72,0,CV49+IF(ISBLANK(BV49),BU49,BV49)+IF(ISBLANK(CA49),BZ49,CA49)+IF(ISBLANK(CF49),CE49,CF49)+IF(ISBLANK(CK49),CJ49,CK49)+IF(ISBLANK(CP49),CO49,CP49))</f>
        <v>0</v>
      </c>
      <c r="CY49" s="200">
        <f ca="1">IF(E49&gt;Input!$B$72,0,CW49-CS49-CT49)</f>
        <v>0</v>
      </c>
      <c r="CZ49" s="208">
        <f t="shared" ca="1" si="35"/>
        <v>0</v>
      </c>
      <c r="DA49" s="213">
        <f ca="1">IF($E49&gt;Input!$B$72,0,-PV(Input!$B$73/12,C49*12,0,CY49*12,1))</f>
        <v>0</v>
      </c>
      <c r="DC49" s="210">
        <f t="shared" ca="1" si="29"/>
        <v>43</v>
      </c>
      <c r="DD49" s="211">
        <f t="shared" si="34"/>
        <v>44</v>
      </c>
      <c r="DE49" s="189">
        <f t="shared" ca="1" si="30"/>
        <v>43</v>
      </c>
      <c r="DF49" s="190">
        <f t="shared" ca="1" si="31"/>
        <v>43</v>
      </c>
      <c r="DG49" s="224"/>
      <c r="DH49" s="224"/>
      <c r="DI49" s="224"/>
      <c r="DJ49" s="227">
        <f ca="1">('Income Replacement Calculations'!CV49*12)+'Lump Sum Projectors'!BR49</f>
        <v>0</v>
      </c>
      <c r="DK49" s="227">
        <f ca="1">IF('Future Needs'!$X48&lt;0,0,'Future Needs'!X48)+'Lump Sum Projectors'!$BR49</f>
        <v>0</v>
      </c>
    </row>
    <row r="50" spans="2:115">
      <c r="B50" s="210">
        <f ca="1">IF('Income Replacement Calculations'!$CX$8&lt;0,B49+1)</f>
        <v>44</v>
      </c>
      <c r="C50" s="211">
        <f ca="1">IF('Income Replacement Calculations'!$CX$8&lt;0,C49+1)</f>
        <v>45</v>
      </c>
      <c r="D50" s="189">
        <f ca="1">IF('Income Replacement Calculations'!$CX$8&lt;0,D49+1)</f>
        <v>44</v>
      </c>
      <c r="E50" s="190">
        <f ca="1">IF('Income Replacement Calculations'!$CX$8&lt;0,E49+1)</f>
        <v>44</v>
      </c>
      <c r="G50" s="188" t="str">
        <f t="shared" si="17"/>
        <v xml:space="preserve"> </v>
      </c>
      <c r="H50" s="189">
        <f t="shared" si="41"/>
        <v>0</v>
      </c>
      <c r="I50" s="189">
        <f t="shared" si="6"/>
        <v>0</v>
      </c>
      <c r="J50" s="189" t="str">
        <f t="shared" si="18"/>
        <v xml:space="preserve"> </v>
      </c>
      <c r="K50" s="189">
        <f t="shared" si="36"/>
        <v>0</v>
      </c>
      <c r="L50" s="189">
        <f t="shared" si="7"/>
        <v>0</v>
      </c>
      <c r="M50" s="189" t="str">
        <f t="shared" si="19"/>
        <v xml:space="preserve"> </v>
      </c>
      <c r="N50" s="189">
        <f t="shared" si="37"/>
        <v>0</v>
      </c>
      <c r="O50" s="189">
        <f t="shared" si="8"/>
        <v>0</v>
      </c>
      <c r="P50" s="189" t="str">
        <f t="shared" si="20"/>
        <v xml:space="preserve"> </v>
      </c>
      <c r="Q50" s="189">
        <f t="shared" si="38"/>
        <v>0</v>
      </c>
      <c r="R50" s="189">
        <f t="shared" si="9"/>
        <v>0</v>
      </c>
      <c r="S50" s="190" t="str">
        <f t="shared" si="21"/>
        <v xml:space="preserve"> </v>
      </c>
      <c r="T50" s="191">
        <f t="shared" si="39"/>
        <v>0</v>
      </c>
      <c r="U50" s="192">
        <f t="shared" si="10"/>
        <v>0</v>
      </c>
      <c r="V50" s="193" t="str">
        <f t="shared" si="22"/>
        <v xml:space="preserve"> </v>
      </c>
      <c r="W50" s="191">
        <f t="shared" si="40"/>
        <v>0</v>
      </c>
      <c r="X50" s="192">
        <f t="shared" si="11"/>
        <v>0</v>
      </c>
      <c r="Y50" s="192">
        <f ca="1">IF(Input!$B$66&lt;=E50,7,I50+L50+O50+R50+U50+X50)</f>
        <v>7</v>
      </c>
      <c r="AA50" s="200">
        <f ca="1">IF(OR($E50&gt;Input!$B$72,$Y50=0),0,IF(OR($Y50=2,$Y50=3),Input!$B$59*((1+(Input!$B$71))^C49),IF(Y50=1,Input!$B$62*((1+(Input!$B$71))^C49))))+IF($E50&gt;Input!$B$72,0,IF($E50&gt;59,Input!$B$67*((1+(Input!$B$71))^C49)))</f>
        <v>0</v>
      </c>
      <c r="AB50" s="201"/>
      <c r="AC50" s="212"/>
      <c r="AD50" s="197"/>
      <c r="AE50" s="208">
        <f ca="1">IF(OR($E50&gt;=Input!$B$72,$E50&gt;=Input!$B$66),0,IF($Y50&gt;=2,Input!$B$60*((1+(Input!$B$69))^$C49),IF($Y50=1,Input!$B$63*((1+(Input!$B$69))^$C49),IF($Y50=0,Input!$B$65*((1+(Input!$B$69))^$C49),0))))</f>
        <v>0</v>
      </c>
      <c r="AF50" s="201"/>
      <c r="AG50" s="202"/>
      <c r="AI50" s="210">
        <f t="shared" ca="1" si="23"/>
        <v>44</v>
      </c>
      <c r="AJ50" s="211">
        <f t="shared" si="32"/>
        <v>45</v>
      </c>
      <c r="AK50" s="189">
        <f t="shared" ca="1" si="24"/>
        <v>44</v>
      </c>
      <c r="AL50" s="190">
        <f t="shared" ca="1" si="25"/>
        <v>44</v>
      </c>
      <c r="AN50" s="132">
        <f ca="1">IF(AND(Input!$B$85&lt;='Income Replacement Calculations'!$AL50,Input!$B$86&gt;='Income Replacement Calculations'!$AL50),1,0)</f>
        <v>0</v>
      </c>
      <c r="AO50" s="132">
        <f ca="1">IF(AN50=0,0,AN50+SUM(AN$6:AN49))</f>
        <v>0</v>
      </c>
      <c r="AP50" s="200">
        <f ca="1">IF(AND(Input!$B$85&lt;='Income Replacement Calculations'!$AL50,Input!$B$86&gt;='Income Replacement Calculations'!$AL50),Input!$B$83*((1+(Input!$B$87))^$C49),0)</f>
        <v>0</v>
      </c>
      <c r="AQ50" s="201"/>
      <c r="AR50" s="202"/>
      <c r="AS50" s="132">
        <f ca="1">IF(AND(Input!$B$92&lt;='Income Replacement Calculations'!$AL50,Input!$B$93&gt;='Income Replacement Calculations'!$AL50),1,0)</f>
        <v>0</v>
      </c>
      <c r="AT50" s="132">
        <f ca="1">IF(AS50=0,0,AS50+SUM(AS$6:AS49))</f>
        <v>0</v>
      </c>
      <c r="AU50" s="200">
        <f ca="1">IF(AND(Input!$B$92&lt;='Income Replacement Calculations'!$AL50,Input!$B$93&gt;='Income Replacement Calculations'!$AL50),Input!$B$90*((1+(Input!$B$94))^$C49),0)</f>
        <v>0</v>
      </c>
      <c r="AV50" s="201"/>
      <c r="AW50" s="202"/>
      <c r="AX50" s="132">
        <f ca="1">IF(AND(Input!$B$99&lt;='Income Replacement Calculations'!$AL50,Input!$B$100&gt;='Income Replacement Calculations'!$AL50),1,0)</f>
        <v>0</v>
      </c>
      <c r="AY50" s="132">
        <f ca="1">IF(AX50=0,0,AX50+SUM(AX$6:AX49))</f>
        <v>0</v>
      </c>
      <c r="AZ50" s="200">
        <f ca="1">IF(AND(Input!$B$99&lt;='Income Replacement Calculations'!$AL50,Input!$B$100&gt;='Income Replacement Calculations'!$AL50),Input!$B$97*((1+(Input!$B$101))^$C49),0)</f>
        <v>0</v>
      </c>
      <c r="BA50" s="201"/>
      <c r="BB50" s="202"/>
      <c r="BC50" s="132">
        <f ca="1">IF(AND(Input!$B$106&lt;='Income Replacement Calculations'!$AL50,Input!$B$107&gt;='Income Replacement Calculations'!$AL50),1,0)</f>
        <v>0</v>
      </c>
      <c r="BD50" s="132">
        <f ca="1">IF(BC50=0,0,BC50+SUM(BC$6:BC49))</f>
        <v>0</v>
      </c>
      <c r="BE50" s="200">
        <f ca="1">IF(AND(Input!$B$106&lt;='Income Replacement Calculations'!$AL50,Input!$B$107&gt;='Income Replacement Calculations'!$AL50),Input!$B$104*((1+(Input!$B$108))^$C49),0)</f>
        <v>0</v>
      </c>
      <c r="BF50" s="201"/>
      <c r="BG50" s="202"/>
      <c r="BH50" s="132">
        <f ca="1">IF(AND(Input!$B$113&lt;='Income Replacement Calculations'!$AL50,Input!$B$114&gt;='Income Replacement Calculations'!$AL50),1,0)</f>
        <v>0</v>
      </c>
      <c r="BI50" s="132">
        <f ca="1">IF(BH50=0,0,BH50+SUM(BH$6:BH49))</f>
        <v>0</v>
      </c>
      <c r="BJ50" s="200">
        <f ca="1">IF(AND(Input!$B$113&lt;='Income Replacement Calculations'!$AL50,Input!$B$114&gt;='Income Replacement Calculations'!$AL50),Input!$B$111*((1+(Input!$B$115))^$C49),0)</f>
        <v>0</v>
      </c>
      <c r="BK50" s="201"/>
      <c r="BL50" s="202"/>
      <c r="BM50" s="132">
        <f ca="1">IF(AND(Input!$B$120&lt;='Income Replacement Calculations'!$AL50,Input!$B$121&gt;='Income Replacement Calculations'!$AL50),1,0)</f>
        <v>0</v>
      </c>
      <c r="BN50" s="132">
        <f ca="1">IF(BM50=0,0,BM50+SUM(BM$6:BM49))</f>
        <v>0</v>
      </c>
      <c r="BO50" s="132"/>
      <c r="BP50" s="210">
        <f t="shared" ca="1" si="26"/>
        <v>44</v>
      </c>
      <c r="BQ50" s="211">
        <f t="shared" si="33"/>
        <v>45</v>
      </c>
      <c r="BR50" s="189">
        <f t="shared" ca="1" si="27"/>
        <v>44</v>
      </c>
      <c r="BS50" s="190">
        <f t="shared" ca="1" si="28"/>
        <v>44</v>
      </c>
      <c r="BT50" s="132"/>
      <c r="BU50" s="200">
        <f ca="1">IF(AND(Input!$B$120&lt;='Income Replacement Calculations'!$AL50,Input!$B$121&gt;='Income Replacement Calculations'!$AL50),Input!$B$118*((1+(Input!$B$122))^$C49),0)</f>
        <v>0</v>
      </c>
      <c r="BV50" s="201"/>
      <c r="BW50" s="202"/>
      <c r="BX50" s="203">
        <f ca="1">IF(AND(Input!$B$127&lt;='Income Replacement Calculations'!$AL50,Input!$B$128&gt;='Income Replacement Calculations'!$AL50),1,0)</f>
        <v>0</v>
      </c>
      <c r="BY50" s="203">
        <f t="shared" ca="1" si="12"/>
        <v>0</v>
      </c>
      <c r="BZ50" s="200">
        <f ca="1">IF(AND(Input!$B$127&lt;='Income Replacement Calculations'!$AL50,Input!$B$128&gt;='Income Replacement Calculations'!$AL50),Input!$B$125*((1+(Input!$B$129))^$C49),0)</f>
        <v>0</v>
      </c>
      <c r="CA50" s="201"/>
      <c r="CB50" s="202"/>
      <c r="CC50" s="203">
        <f ca="1">IF(AND(Input!$B$134&lt;='Income Replacement Calculations'!$AL50,Input!$B$135&gt;='Income Replacement Calculations'!$AL50),1,0)</f>
        <v>0</v>
      </c>
      <c r="CD50" s="203">
        <f t="shared" ca="1" si="13"/>
        <v>0</v>
      </c>
      <c r="CE50" s="200">
        <f ca="1">IF(AND(Input!$B$134&lt;='Income Replacement Calculations'!$AL50,Input!$B$135&gt;='Income Replacement Calculations'!$AL50),Input!$B$132*((1+(Input!$B$136))^$C49),0)</f>
        <v>0</v>
      </c>
      <c r="CF50" s="201"/>
      <c r="CG50" s="202"/>
      <c r="CH50" s="203">
        <f ca="1">IF(AND(Input!$B$141&lt;='Income Replacement Calculations'!$AL50,Input!$B$142&gt;='Income Replacement Calculations'!$AL50),1,0)</f>
        <v>0</v>
      </c>
      <c r="CI50" s="203">
        <f t="shared" ca="1" si="14"/>
        <v>0</v>
      </c>
      <c r="CJ50" s="200">
        <f ca="1">IF(AND(Input!$B$141&lt;='Income Replacement Calculations'!$AL50,Input!$B$142&gt;='Income Replacement Calculations'!$AL50),Input!$B$139*((1+(Input!$B$143))^$C49),0)</f>
        <v>0</v>
      </c>
      <c r="CK50" s="201"/>
      <c r="CL50" s="202"/>
      <c r="CM50" s="203">
        <f ca="1">IF(AND(Input!$B$148&lt;='Income Replacement Calculations'!$AL50,Input!$B$149&gt;='Income Replacement Calculations'!$AL50),1,0)</f>
        <v>0</v>
      </c>
      <c r="CN50" s="203">
        <f t="shared" ca="1" si="15"/>
        <v>0</v>
      </c>
      <c r="CO50" s="200">
        <f ca="1">IF(AND(Input!$B$148&lt;='Income Replacement Calculations'!$AL50,Input!$B$149&gt;='Income Replacement Calculations'!$AL50),Input!$B$146*((1+(Input!$B$150))^$C49),0)</f>
        <v>0</v>
      </c>
      <c r="CP50" s="201"/>
      <c r="CQ50" s="202"/>
      <c r="CS50" s="204">
        <f ca="1">IF($E50&gt;Input!$B$72,0,IF($CX$8&lt;0,IF(ISBLANK(AB50),AA50,AB50)+IF(ISBLANK(AF50),AE50,AF50)+IF(ISBLANK(AQ50),AP50,AQ50)+IF(ISBLANK(AV50),AU50,AV50)+IF(ISBLANK(BA50),AZ50,BA50)+IF(ISBLANK(BF50),BE50,BF50)+IF(ISBLANK(BK50),BJ50,BK50)," "))</f>
        <v>0</v>
      </c>
      <c r="CT50" s="205">
        <f ca="1">IF(CY49=0,CS49+CT49-CW49,IF($E50&gt;Input!$B$72,0,CZ49))</f>
        <v>0</v>
      </c>
      <c r="CV50" s="204">
        <f ca="1">IF($E50&gt;Input!$B$72,0,((IF($Y50=0,Input!$B$64*((1+(Input!$B$70))^$C49),IF(OR($Y50=2,$Y50=3),Input!$B$58*((1+(Input!$B$70))^$C49),IF($Y50=1,Input!$B$61*((1+(Input!$B$70))^$C49),IF($Y50=7,Input!$B$68*((1+(Input!$B$70))^$C49),0)))))))</f>
        <v>0</v>
      </c>
      <c r="CW50" s="205">
        <f ca="1">IF($E50&gt;Input!$B$72,0,CV50+IF(ISBLANK(BV50),BU50,BV50)+IF(ISBLANK(CA50),BZ50,CA50)+IF(ISBLANK(CF50),CE50,CF50)+IF(ISBLANK(CK50),CJ50,CK50)+IF(ISBLANK(CP50),CO50,CP50))</f>
        <v>0</v>
      </c>
      <c r="CY50" s="200">
        <f ca="1">IF(E50&gt;Input!$B$72,0,CW50-CS50-CT50)</f>
        <v>0</v>
      </c>
      <c r="CZ50" s="208">
        <f t="shared" ca="1" si="35"/>
        <v>0</v>
      </c>
      <c r="DA50" s="213">
        <f ca="1">IF($E50&gt;Input!$B$72,0,-PV(Input!$B$73/12,C50*12,0,CY50*12,1))</f>
        <v>0</v>
      </c>
      <c r="DC50" s="210">
        <f t="shared" ca="1" si="29"/>
        <v>44</v>
      </c>
      <c r="DD50" s="211">
        <f t="shared" si="34"/>
        <v>45</v>
      </c>
      <c r="DE50" s="189">
        <f t="shared" ca="1" si="30"/>
        <v>44</v>
      </c>
      <c r="DF50" s="190">
        <f t="shared" ca="1" si="31"/>
        <v>44</v>
      </c>
      <c r="DG50" s="224"/>
      <c r="DH50" s="224"/>
      <c r="DI50" s="224"/>
      <c r="DJ50" s="227">
        <f ca="1">('Income Replacement Calculations'!CV50*12)+'Lump Sum Projectors'!BR50</f>
        <v>0</v>
      </c>
      <c r="DK50" s="227">
        <f ca="1">IF('Future Needs'!$X49&lt;0,0,'Future Needs'!X49)+'Lump Sum Projectors'!$BR50</f>
        <v>0</v>
      </c>
    </row>
    <row r="51" spans="2:115">
      <c r="B51" s="210">
        <f ca="1">IF('Income Replacement Calculations'!$CX$8&lt;0,B50+1)</f>
        <v>45</v>
      </c>
      <c r="C51" s="211">
        <f ca="1">IF('Income Replacement Calculations'!$CX$8&lt;0,C50+1)</f>
        <v>46</v>
      </c>
      <c r="D51" s="189">
        <f ca="1">IF('Income Replacement Calculations'!$CX$8&lt;0,D50+1)</f>
        <v>45</v>
      </c>
      <c r="E51" s="190">
        <f ca="1">IF('Income Replacement Calculations'!$CX$8&lt;0,E50+1)</f>
        <v>45</v>
      </c>
      <c r="G51" s="188" t="str">
        <f t="shared" si="17"/>
        <v xml:space="preserve"> </v>
      </c>
      <c r="H51" s="189">
        <f t="shared" si="41"/>
        <v>0</v>
      </c>
      <c r="I51" s="189">
        <f t="shared" si="6"/>
        <v>0</v>
      </c>
      <c r="J51" s="189" t="str">
        <f t="shared" si="18"/>
        <v xml:space="preserve"> </v>
      </c>
      <c r="K51" s="189">
        <f t="shared" si="36"/>
        <v>0</v>
      </c>
      <c r="L51" s="189">
        <f t="shared" si="7"/>
        <v>0</v>
      </c>
      <c r="M51" s="189" t="str">
        <f t="shared" si="19"/>
        <v xml:space="preserve"> </v>
      </c>
      <c r="N51" s="189">
        <f t="shared" si="37"/>
        <v>0</v>
      </c>
      <c r="O51" s="189">
        <f t="shared" si="8"/>
        <v>0</v>
      </c>
      <c r="P51" s="189" t="str">
        <f t="shared" si="20"/>
        <v xml:space="preserve"> </v>
      </c>
      <c r="Q51" s="189">
        <f t="shared" si="38"/>
        <v>0</v>
      </c>
      <c r="R51" s="189">
        <f t="shared" si="9"/>
        <v>0</v>
      </c>
      <c r="S51" s="190" t="str">
        <f t="shared" si="21"/>
        <v xml:space="preserve"> </v>
      </c>
      <c r="T51" s="191">
        <f t="shared" si="39"/>
        <v>0</v>
      </c>
      <c r="U51" s="192">
        <f t="shared" si="10"/>
        <v>0</v>
      </c>
      <c r="V51" s="193" t="str">
        <f t="shared" si="22"/>
        <v xml:space="preserve"> </v>
      </c>
      <c r="W51" s="191">
        <f t="shared" si="40"/>
        <v>0</v>
      </c>
      <c r="X51" s="192">
        <f t="shared" si="11"/>
        <v>0</v>
      </c>
      <c r="Y51" s="192">
        <f ca="1">IF(Input!$B$66&lt;=E51,7,I51+L51+O51+R51+U51+X51)</f>
        <v>7</v>
      </c>
      <c r="AA51" s="200">
        <f ca="1">IF(OR($E51&gt;Input!$B$72,$Y51=0),0,IF(OR($Y51=2,$Y51=3),Input!$B$59*((1+(Input!$B$71))^C50),IF(Y51=1,Input!$B$62*((1+(Input!$B$71))^C50))))+IF($E51&gt;Input!$B$72,0,IF($E51&gt;59,Input!$B$67*((1+(Input!$B$71))^C50)))</f>
        <v>0</v>
      </c>
      <c r="AB51" s="201"/>
      <c r="AC51" s="212"/>
      <c r="AD51" s="197"/>
      <c r="AE51" s="208">
        <f ca="1">IF(OR($E51&gt;=Input!$B$72,$E51&gt;=Input!$B$66),0,IF($Y51&gt;=2,Input!$B$60*((1+(Input!$B$69))^$C50),IF($Y51=1,Input!$B$63*((1+(Input!$B$69))^$C50),IF($Y51=0,Input!$B$65*((1+(Input!$B$69))^$C50),0))))</f>
        <v>0</v>
      </c>
      <c r="AF51" s="201"/>
      <c r="AG51" s="202"/>
      <c r="AI51" s="210">
        <f t="shared" ca="1" si="23"/>
        <v>45</v>
      </c>
      <c r="AJ51" s="211">
        <f t="shared" si="32"/>
        <v>46</v>
      </c>
      <c r="AK51" s="189">
        <f t="shared" ca="1" si="24"/>
        <v>45</v>
      </c>
      <c r="AL51" s="190">
        <f t="shared" ca="1" si="25"/>
        <v>45</v>
      </c>
      <c r="AN51" s="132">
        <f ca="1">IF(AND(Input!$B$85&lt;='Income Replacement Calculations'!$AL51,Input!$B$86&gt;='Income Replacement Calculations'!$AL51),1,0)</f>
        <v>0</v>
      </c>
      <c r="AO51" s="132">
        <f ca="1">IF(AN51=0,0,AN51+SUM(AN$6:AN50))</f>
        <v>0</v>
      </c>
      <c r="AP51" s="200">
        <f ca="1">IF(AND(Input!$B$85&lt;='Income Replacement Calculations'!$AL51,Input!$B$86&gt;='Income Replacement Calculations'!$AL51),Input!$B$83*((1+(Input!$B$87))^$C50),0)</f>
        <v>0</v>
      </c>
      <c r="AQ51" s="201"/>
      <c r="AR51" s="202"/>
      <c r="AS51" s="132">
        <f ca="1">IF(AND(Input!$B$92&lt;='Income Replacement Calculations'!$AL51,Input!$B$93&gt;='Income Replacement Calculations'!$AL51),1,0)</f>
        <v>0</v>
      </c>
      <c r="AT51" s="132">
        <f ca="1">IF(AS51=0,0,AS51+SUM(AS$6:AS50))</f>
        <v>0</v>
      </c>
      <c r="AU51" s="200">
        <f ca="1">IF(AND(Input!$B$92&lt;='Income Replacement Calculations'!$AL51,Input!$B$93&gt;='Income Replacement Calculations'!$AL51),Input!$B$90*((1+(Input!$B$94))^$C50),0)</f>
        <v>0</v>
      </c>
      <c r="AV51" s="201"/>
      <c r="AW51" s="202"/>
      <c r="AX51" s="132">
        <f ca="1">IF(AND(Input!$B$99&lt;='Income Replacement Calculations'!$AL51,Input!$B$100&gt;='Income Replacement Calculations'!$AL51),1,0)</f>
        <v>0</v>
      </c>
      <c r="AY51" s="132">
        <f ca="1">IF(AX51=0,0,AX51+SUM(AX$6:AX50))</f>
        <v>0</v>
      </c>
      <c r="AZ51" s="200">
        <f ca="1">IF(AND(Input!$B$99&lt;='Income Replacement Calculations'!$AL51,Input!$B$100&gt;='Income Replacement Calculations'!$AL51),Input!$B$97*((1+(Input!$B$101))^$C50),0)</f>
        <v>0</v>
      </c>
      <c r="BA51" s="201"/>
      <c r="BB51" s="202"/>
      <c r="BC51" s="132">
        <f ca="1">IF(AND(Input!$B$106&lt;='Income Replacement Calculations'!$AL51,Input!$B$107&gt;='Income Replacement Calculations'!$AL51),1,0)</f>
        <v>0</v>
      </c>
      <c r="BD51" s="132">
        <f ca="1">IF(BC51=0,0,BC51+SUM(BC$6:BC50))</f>
        <v>0</v>
      </c>
      <c r="BE51" s="200">
        <f ca="1">IF(AND(Input!$B$106&lt;='Income Replacement Calculations'!$AL51,Input!$B$107&gt;='Income Replacement Calculations'!$AL51),Input!$B$104*((1+(Input!$B$108))^$C50),0)</f>
        <v>0</v>
      </c>
      <c r="BF51" s="201"/>
      <c r="BG51" s="202"/>
      <c r="BH51" s="132">
        <f ca="1">IF(AND(Input!$B$113&lt;='Income Replacement Calculations'!$AL51,Input!$B$114&gt;='Income Replacement Calculations'!$AL51),1,0)</f>
        <v>0</v>
      </c>
      <c r="BI51" s="132">
        <f ca="1">IF(BH51=0,0,BH51+SUM(BH$6:BH50))</f>
        <v>0</v>
      </c>
      <c r="BJ51" s="200">
        <f ca="1">IF(AND(Input!$B$113&lt;='Income Replacement Calculations'!$AL51,Input!$B$114&gt;='Income Replacement Calculations'!$AL51),Input!$B$111*((1+(Input!$B$115))^$C50),0)</f>
        <v>0</v>
      </c>
      <c r="BK51" s="201"/>
      <c r="BL51" s="202"/>
      <c r="BM51" s="132">
        <f ca="1">IF(AND(Input!$B$120&lt;='Income Replacement Calculations'!$AL51,Input!$B$121&gt;='Income Replacement Calculations'!$AL51),1,0)</f>
        <v>0</v>
      </c>
      <c r="BN51" s="132">
        <f ca="1">IF(BM51=0,0,BM51+SUM(BM$6:BM50))</f>
        <v>0</v>
      </c>
      <c r="BO51" s="132"/>
      <c r="BP51" s="210">
        <f t="shared" ca="1" si="26"/>
        <v>45</v>
      </c>
      <c r="BQ51" s="211">
        <f t="shared" si="33"/>
        <v>46</v>
      </c>
      <c r="BR51" s="189">
        <f t="shared" ca="1" si="27"/>
        <v>45</v>
      </c>
      <c r="BS51" s="190">
        <f t="shared" ca="1" si="28"/>
        <v>45</v>
      </c>
      <c r="BT51" s="132"/>
      <c r="BU51" s="200">
        <f ca="1">IF(AND(Input!$B$120&lt;='Income Replacement Calculations'!$AL51,Input!$B$121&gt;='Income Replacement Calculations'!$AL51),Input!$B$118*((1+(Input!$B$122))^$C50),0)</f>
        <v>0</v>
      </c>
      <c r="BV51" s="201"/>
      <c r="BW51" s="202"/>
      <c r="BX51" s="203">
        <f ca="1">IF(AND(Input!$B$127&lt;='Income Replacement Calculations'!$AL51,Input!$B$128&gt;='Income Replacement Calculations'!$AL51),1,0)</f>
        <v>0</v>
      </c>
      <c r="BY51" s="203">
        <f t="shared" ca="1" si="12"/>
        <v>0</v>
      </c>
      <c r="BZ51" s="200">
        <f ca="1">IF(AND(Input!$B$127&lt;='Income Replacement Calculations'!$AL51,Input!$B$128&gt;='Income Replacement Calculations'!$AL51),Input!$B$125*((1+(Input!$B$129))^$C50),0)</f>
        <v>0</v>
      </c>
      <c r="CA51" s="201"/>
      <c r="CB51" s="202"/>
      <c r="CC51" s="203">
        <f ca="1">IF(AND(Input!$B$134&lt;='Income Replacement Calculations'!$AL51,Input!$B$135&gt;='Income Replacement Calculations'!$AL51),1,0)</f>
        <v>0</v>
      </c>
      <c r="CD51" s="203">
        <f t="shared" ca="1" si="13"/>
        <v>0</v>
      </c>
      <c r="CE51" s="200">
        <f ca="1">IF(AND(Input!$B$134&lt;='Income Replacement Calculations'!$AL51,Input!$B$135&gt;='Income Replacement Calculations'!$AL51),Input!$B$132*((1+(Input!$B$136))^$C50),0)</f>
        <v>0</v>
      </c>
      <c r="CF51" s="201"/>
      <c r="CG51" s="202"/>
      <c r="CH51" s="203">
        <f ca="1">IF(AND(Input!$B$141&lt;='Income Replacement Calculations'!$AL51,Input!$B$142&gt;='Income Replacement Calculations'!$AL51),1,0)</f>
        <v>0</v>
      </c>
      <c r="CI51" s="203">
        <f t="shared" ca="1" si="14"/>
        <v>0</v>
      </c>
      <c r="CJ51" s="200">
        <f ca="1">IF(AND(Input!$B$141&lt;='Income Replacement Calculations'!$AL51,Input!$B$142&gt;='Income Replacement Calculations'!$AL51),Input!$B$139*((1+(Input!$B$143))^$C50),0)</f>
        <v>0</v>
      </c>
      <c r="CK51" s="201"/>
      <c r="CL51" s="202"/>
      <c r="CM51" s="203">
        <f ca="1">IF(AND(Input!$B$148&lt;='Income Replacement Calculations'!$AL51,Input!$B$149&gt;='Income Replacement Calculations'!$AL51),1,0)</f>
        <v>0</v>
      </c>
      <c r="CN51" s="203">
        <f t="shared" ca="1" si="15"/>
        <v>0</v>
      </c>
      <c r="CO51" s="200">
        <f ca="1">IF(AND(Input!$B$148&lt;='Income Replacement Calculations'!$AL51,Input!$B$149&gt;='Income Replacement Calculations'!$AL51),Input!$B$146*((1+(Input!$B$150))^$C50),0)</f>
        <v>0</v>
      </c>
      <c r="CP51" s="201"/>
      <c r="CQ51" s="202"/>
      <c r="CS51" s="204">
        <f ca="1">IF($E51&gt;Input!$B$72,0,IF($CX$8&lt;0,IF(ISBLANK(AB51),AA51,AB51)+IF(ISBLANK(AF51),AE51,AF51)+IF(ISBLANK(AQ51),AP51,AQ51)+IF(ISBLANK(AV51),AU51,AV51)+IF(ISBLANK(BA51),AZ51,BA51)+IF(ISBLANK(BF51),BE51,BF51)+IF(ISBLANK(BK51),BJ51,BK51)," "))</f>
        <v>0</v>
      </c>
      <c r="CT51" s="205">
        <f ca="1">IF(CY50=0,CS50+CT50-CW50,IF($E51&gt;Input!$B$72,0,CZ50))</f>
        <v>0</v>
      </c>
      <c r="CV51" s="204">
        <f ca="1">IF($E51&gt;Input!$B$72,0,((IF($Y51=0,Input!$B$64*((1+(Input!$B$70))^$C50),IF(OR($Y51=2,$Y51=3),Input!$B$58*((1+(Input!$B$70))^$C50),IF($Y51=1,Input!$B$61*((1+(Input!$B$70))^$C50),IF($Y51=7,Input!$B$68*((1+(Input!$B$70))^$C50),0)))))))</f>
        <v>0</v>
      </c>
      <c r="CW51" s="205">
        <f ca="1">IF($E51&gt;Input!$B$72,0,CV51+IF(ISBLANK(BV51),BU51,BV51)+IF(ISBLANK(CA51),BZ51,CA51)+IF(ISBLANK(CF51),CE51,CF51)+IF(ISBLANK(CK51),CJ51,CK51)+IF(ISBLANK(CP51),CO51,CP51))</f>
        <v>0</v>
      </c>
      <c r="CY51" s="200">
        <f ca="1">IF(E51&gt;Input!$B$72,0,CW51-CS51-CT51)</f>
        <v>0</v>
      </c>
      <c r="CZ51" s="208">
        <f t="shared" ca="1" si="35"/>
        <v>0</v>
      </c>
      <c r="DA51" s="213">
        <f ca="1">IF($E51&gt;Input!$B$72,0,-PV(Input!$B$73/12,C51*12,0,CY51*12,1))</f>
        <v>0</v>
      </c>
      <c r="DC51" s="210">
        <f t="shared" ca="1" si="29"/>
        <v>45</v>
      </c>
      <c r="DD51" s="211">
        <f t="shared" si="34"/>
        <v>46</v>
      </c>
      <c r="DE51" s="189">
        <f t="shared" ca="1" si="30"/>
        <v>45</v>
      </c>
      <c r="DF51" s="190">
        <f t="shared" ca="1" si="31"/>
        <v>45</v>
      </c>
      <c r="DG51" s="224"/>
      <c r="DH51" s="224"/>
      <c r="DI51" s="224"/>
      <c r="DJ51" s="227">
        <f ca="1">('Income Replacement Calculations'!CV51*12)+'Lump Sum Projectors'!BR51</f>
        <v>0</v>
      </c>
      <c r="DK51" s="227">
        <f ca="1">IF('Future Needs'!$X50&lt;0,0,'Future Needs'!X50)+'Lump Sum Projectors'!$BR51</f>
        <v>0</v>
      </c>
    </row>
    <row r="52" spans="2:115">
      <c r="B52" s="210">
        <f ca="1">IF('Income Replacement Calculations'!$CX$8&lt;0,B51+1)</f>
        <v>46</v>
      </c>
      <c r="C52" s="211">
        <f ca="1">IF('Income Replacement Calculations'!$CX$8&lt;0,C51+1)</f>
        <v>47</v>
      </c>
      <c r="D52" s="189">
        <f ca="1">IF('Income Replacement Calculations'!$CX$8&lt;0,D51+1)</f>
        <v>46</v>
      </c>
      <c r="E52" s="190">
        <f ca="1">IF('Income Replacement Calculations'!$CX$8&lt;0,E51+1)</f>
        <v>46</v>
      </c>
      <c r="G52" s="188" t="str">
        <f t="shared" si="17"/>
        <v xml:space="preserve"> </v>
      </c>
      <c r="H52" s="189">
        <f t="shared" si="41"/>
        <v>0</v>
      </c>
      <c r="I52" s="189">
        <f t="shared" si="6"/>
        <v>0</v>
      </c>
      <c r="J52" s="189" t="str">
        <f t="shared" si="18"/>
        <v xml:space="preserve"> </v>
      </c>
      <c r="K52" s="189">
        <f t="shared" si="36"/>
        <v>0</v>
      </c>
      <c r="L52" s="189">
        <f t="shared" si="7"/>
        <v>0</v>
      </c>
      <c r="M52" s="189" t="str">
        <f t="shared" si="19"/>
        <v xml:space="preserve"> </v>
      </c>
      <c r="N52" s="189">
        <f t="shared" si="37"/>
        <v>0</v>
      </c>
      <c r="O52" s="189">
        <f t="shared" si="8"/>
        <v>0</v>
      </c>
      <c r="P52" s="189" t="str">
        <f t="shared" si="20"/>
        <v xml:space="preserve"> </v>
      </c>
      <c r="Q52" s="189">
        <f t="shared" si="38"/>
        <v>0</v>
      </c>
      <c r="R52" s="189">
        <f t="shared" si="9"/>
        <v>0</v>
      </c>
      <c r="S52" s="190" t="str">
        <f t="shared" si="21"/>
        <v xml:space="preserve"> </v>
      </c>
      <c r="T52" s="191">
        <f t="shared" si="39"/>
        <v>0</v>
      </c>
      <c r="U52" s="192">
        <f t="shared" si="10"/>
        <v>0</v>
      </c>
      <c r="V52" s="193" t="str">
        <f t="shared" si="22"/>
        <v xml:space="preserve"> </v>
      </c>
      <c r="W52" s="191">
        <f t="shared" si="40"/>
        <v>0</v>
      </c>
      <c r="X52" s="192">
        <f t="shared" si="11"/>
        <v>0</v>
      </c>
      <c r="Y52" s="192">
        <f ca="1">IF(Input!$B$66&lt;=E52,7,I52+L52+O52+R52+U52+X52)</f>
        <v>7</v>
      </c>
      <c r="AA52" s="200">
        <f ca="1">IF(OR($E52&gt;Input!$B$72,$Y52=0),0,IF(OR($Y52=2,$Y52=3),Input!$B$59*((1+(Input!$B$71))^C51),IF(Y52=1,Input!$B$62*((1+(Input!$B$71))^C51))))+IF($E52&gt;Input!$B$72,0,IF($E52&gt;59,Input!$B$67*((1+(Input!$B$71))^C51)))</f>
        <v>0</v>
      </c>
      <c r="AB52" s="201"/>
      <c r="AC52" s="212"/>
      <c r="AD52" s="197"/>
      <c r="AE52" s="208">
        <f ca="1">IF(OR($E52&gt;=Input!$B$72,$E52&gt;=Input!$B$66),0,IF($Y52&gt;=2,Input!$B$60*((1+(Input!$B$69))^$C51),IF($Y52=1,Input!$B$63*((1+(Input!$B$69))^$C51),IF($Y52=0,Input!$B$65*((1+(Input!$B$69))^$C51),0))))</f>
        <v>0</v>
      </c>
      <c r="AF52" s="201"/>
      <c r="AG52" s="202"/>
      <c r="AI52" s="210">
        <f t="shared" ca="1" si="23"/>
        <v>46</v>
      </c>
      <c r="AJ52" s="211">
        <f t="shared" si="32"/>
        <v>47</v>
      </c>
      <c r="AK52" s="189">
        <f t="shared" ca="1" si="24"/>
        <v>46</v>
      </c>
      <c r="AL52" s="190">
        <f t="shared" ca="1" si="25"/>
        <v>46</v>
      </c>
      <c r="AN52" s="132">
        <f ca="1">IF(AND(Input!$B$85&lt;='Income Replacement Calculations'!$AL52,Input!$B$86&gt;='Income Replacement Calculations'!$AL52),1,0)</f>
        <v>0</v>
      </c>
      <c r="AO52" s="132">
        <f ca="1">IF(AN52=0,0,AN52+SUM(AN$6:AN51))</f>
        <v>0</v>
      </c>
      <c r="AP52" s="200">
        <f ca="1">IF(AND(Input!$B$85&lt;='Income Replacement Calculations'!$AL52,Input!$B$86&gt;='Income Replacement Calculations'!$AL52),Input!$B$83*((1+(Input!$B$87))^$C51),0)</f>
        <v>0</v>
      </c>
      <c r="AQ52" s="201"/>
      <c r="AR52" s="202"/>
      <c r="AS52" s="132">
        <f ca="1">IF(AND(Input!$B$92&lt;='Income Replacement Calculations'!$AL52,Input!$B$93&gt;='Income Replacement Calculations'!$AL52),1,0)</f>
        <v>0</v>
      </c>
      <c r="AT52" s="132">
        <f ca="1">IF(AS52=0,0,AS52+SUM(AS$6:AS51))</f>
        <v>0</v>
      </c>
      <c r="AU52" s="200">
        <f ca="1">IF(AND(Input!$B$92&lt;='Income Replacement Calculations'!$AL52,Input!$B$93&gt;='Income Replacement Calculations'!$AL52),Input!$B$90*((1+(Input!$B$94))^$C51),0)</f>
        <v>0</v>
      </c>
      <c r="AV52" s="201"/>
      <c r="AW52" s="202"/>
      <c r="AX52" s="132">
        <f ca="1">IF(AND(Input!$B$99&lt;='Income Replacement Calculations'!$AL52,Input!$B$100&gt;='Income Replacement Calculations'!$AL52),1,0)</f>
        <v>0</v>
      </c>
      <c r="AY52" s="132">
        <f ca="1">IF(AX52=0,0,AX52+SUM(AX$6:AX51))</f>
        <v>0</v>
      </c>
      <c r="AZ52" s="200">
        <f ca="1">IF(AND(Input!$B$99&lt;='Income Replacement Calculations'!$AL52,Input!$B$100&gt;='Income Replacement Calculations'!$AL52),Input!$B$97*((1+(Input!$B$101))^$C51),0)</f>
        <v>0</v>
      </c>
      <c r="BA52" s="201"/>
      <c r="BB52" s="202"/>
      <c r="BC52" s="132">
        <f ca="1">IF(AND(Input!$B$106&lt;='Income Replacement Calculations'!$AL52,Input!$B$107&gt;='Income Replacement Calculations'!$AL52),1,0)</f>
        <v>0</v>
      </c>
      <c r="BD52" s="132">
        <f ca="1">IF(BC52=0,0,BC52+SUM(BC$6:BC51))</f>
        <v>0</v>
      </c>
      <c r="BE52" s="200">
        <f ca="1">IF(AND(Input!$B$106&lt;='Income Replacement Calculations'!$AL52,Input!$B$107&gt;='Income Replacement Calculations'!$AL52),Input!$B$104*((1+(Input!$B$108))^$C51),0)</f>
        <v>0</v>
      </c>
      <c r="BF52" s="201"/>
      <c r="BG52" s="202"/>
      <c r="BH52" s="132">
        <f ca="1">IF(AND(Input!$B$113&lt;='Income Replacement Calculations'!$AL52,Input!$B$114&gt;='Income Replacement Calculations'!$AL52),1,0)</f>
        <v>0</v>
      </c>
      <c r="BI52" s="132">
        <f ca="1">IF(BH52=0,0,BH52+SUM(BH$6:BH51))</f>
        <v>0</v>
      </c>
      <c r="BJ52" s="200">
        <f ca="1">IF(AND(Input!$B$113&lt;='Income Replacement Calculations'!$AL52,Input!$B$114&gt;='Income Replacement Calculations'!$AL52),Input!$B$111*((1+(Input!$B$115))^$C51),0)</f>
        <v>0</v>
      </c>
      <c r="BK52" s="201"/>
      <c r="BL52" s="202"/>
      <c r="BM52" s="132">
        <f ca="1">IF(AND(Input!$B$120&lt;='Income Replacement Calculations'!$AL52,Input!$B$121&gt;='Income Replacement Calculations'!$AL52),1,0)</f>
        <v>0</v>
      </c>
      <c r="BN52" s="132">
        <f ca="1">IF(BM52=0,0,BM52+SUM(BM$6:BM51))</f>
        <v>0</v>
      </c>
      <c r="BO52" s="132"/>
      <c r="BP52" s="210">
        <f t="shared" ca="1" si="26"/>
        <v>46</v>
      </c>
      <c r="BQ52" s="211">
        <f t="shared" si="33"/>
        <v>47</v>
      </c>
      <c r="BR52" s="189">
        <f t="shared" ca="1" si="27"/>
        <v>46</v>
      </c>
      <c r="BS52" s="190">
        <f t="shared" ca="1" si="28"/>
        <v>46</v>
      </c>
      <c r="BT52" s="132"/>
      <c r="BU52" s="200">
        <f ca="1">IF(AND(Input!$B$120&lt;='Income Replacement Calculations'!$AL52,Input!$B$121&gt;='Income Replacement Calculations'!$AL52),Input!$B$118*((1+(Input!$B$122))^$C51),0)</f>
        <v>0</v>
      </c>
      <c r="BV52" s="201"/>
      <c r="BW52" s="202"/>
      <c r="BX52" s="203">
        <f ca="1">IF(AND(Input!$B$127&lt;='Income Replacement Calculations'!$AL52,Input!$B$128&gt;='Income Replacement Calculations'!$AL52),1,0)</f>
        <v>0</v>
      </c>
      <c r="BY52" s="203">
        <f t="shared" ca="1" si="12"/>
        <v>0</v>
      </c>
      <c r="BZ52" s="200">
        <f ca="1">IF(AND(Input!$B$127&lt;='Income Replacement Calculations'!$AL52,Input!$B$128&gt;='Income Replacement Calculations'!$AL52),Input!$B$125*((1+(Input!$B$129))^$C51),0)</f>
        <v>0</v>
      </c>
      <c r="CA52" s="201"/>
      <c r="CB52" s="202"/>
      <c r="CC52" s="203">
        <f ca="1">IF(AND(Input!$B$134&lt;='Income Replacement Calculations'!$AL52,Input!$B$135&gt;='Income Replacement Calculations'!$AL52),1,0)</f>
        <v>0</v>
      </c>
      <c r="CD52" s="203">
        <f t="shared" ca="1" si="13"/>
        <v>0</v>
      </c>
      <c r="CE52" s="200">
        <f ca="1">IF(AND(Input!$B$134&lt;='Income Replacement Calculations'!$AL52,Input!$B$135&gt;='Income Replacement Calculations'!$AL52),Input!$B$132*((1+(Input!$B$136))^$C51),0)</f>
        <v>0</v>
      </c>
      <c r="CF52" s="201"/>
      <c r="CG52" s="202"/>
      <c r="CH52" s="203">
        <f ca="1">IF(AND(Input!$B$141&lt;='Income Replacement Calculations'!$AL52,Input!$B$142&gt;='Income Replacement Calculations'!$AL52),1,0)</f>
        <v>0</v>
      </c>
      <c r="CI52" s="203">
        <f t="shared" ca="1" si="14"/>
        <v>0</v>
      </c>
      <c r="CJ52" s="200">
        <f ca="1">IF(AND(Input!$B$141&lt;='Income Replacement Calculations'!$AL52,Input!$B$142&gt;='Income Replacement Calculations'!$AL52),Input!$B$139*((1+(Input!$B$143))^$C51),0)</f>
        <v>0</v>
      </c>
      <c r="CK52" s="201"/>
      <c r="CL52" s="202"/>
      <c r="CM52" s="203">
        <f ca="1">IF(AND(Input!$B$148&lt;='Income Replacement Calculations'!$AL52,Input!$B$149&gt;='Income Replacement Calculations'!$AL52),1,0)</f>
        <v>0</v>
      </c>
      <c r="CN52" s="203">
        <f t="shared" ca="1" si="15"/>
        <v>0</v>
      </c>
      <c r="CO52" s="200">
        <f ca="1">IF(AND(Input!$B$148&lt;='Income Replacement Calculations'!$AL52,Input!$B$149&gt;='Income Replacement Calculations'!$AL52),Input!$B$146*((1+(Input!$B$150))^$C51),0)</f>
        <v>0</v>
      </c>
      <c r="CP52" s="201"/>
      <c r="CQ52" s="202"/>
      <c r="CS52" s="204">
        <f ca="1">IF($E52&gt;Input!$B$72,0,IF($CX$8&lt;0,IF(ISBLANK(AB52),AA52,AB52)+IF(ISBLANK(AF52),AE52,AF52)+IF(ISBLANK(AQ52),AP52,AQ52)+IF(ISBLANK(AV52),AU52,AV52)+IF(ISBLANK(BA52),AZ52,BA52)+IF(ISBLANK(BF52),BE52,BF52)+IF(ISBLANK(BK52),BJ52,BK52)," "))</f>
        <v>0</v>
      </c>
      <c r="CT52" s="205">
        <f ca="1">IF(CY51=0,CS51+CT51-CW51,IF($E52&gt;Input!$B$72,0,CZ51))</f>
        <v>0</v>
      </c>
      <c r="CV52" s="204">
        <f ca="1">IF($E52&gt;Input!$B$72,0,((IF($Y52=0,Input!$B$64*((1+(Input!$B$70))^$C51),IF(OR($Y52=2,$Y52=3),Input!$B$58*((1+(Input!$B$70))^$C51),IF($Y52=1,Input!$B$61*((1+(Input!$B$70))^$C51),IF($Y52=7,Input!$B$68*((1+(Input!$B$70))^$C51),0)))))))</f>
        <v>0</v>
      </c>
      <c r="CW52" s="205">
        <f ca="1">IF($E52&gt;Input!$B$72,0,CV52+IF(ISBLANK(BV52),BU52,BV52)+IF(ISBLANK(CA52),BZ52,CA52)+IF(ISBLANK(CF52),CE52,CF52)+IF(ISBLANK(CK52),CJ52,CK52)+IF(ISBLANK(CP52),CO52,CP52))</f>
        <v>0</v>
      </c>
      <c r="CY52" s="200">
        <f ca="1">IF(E52&gt;Input!$B$72,0,CW52-CS52-CT52)</f>
        <v>0</v>
      </c>
      <c r="CZ52" s="208">
        <f t="shared" ca="1" si="35"/>
        <v>0</v>
      </c>
      <c r="DA52" s="213">
        <f ca="1">IF($E52&gt;Input!$B$72,0,-PV(Input!$B$73/12,C52*12,0,CY52*12,1))</f>
        <v>0</v>
      </c>
      <c r="DC52" s="210">
        <f t="shared" ca="1" si="29"/>
        <v>46</v>
      </c>
      <c r="DD52" s="211">
        <f t="shared" si="34"/>
        <v>47</v>
      </c>
      <c r="DE52" s="189">
        <f t="shared" ca="1" si="30"/>
        <v>46</v>
      </c>
      <c r="DF52" s="190">
        <f t="shared" ca="1" si="31"/>
        <v>46</v>
      </c>
      <c r="DG52" s="224"/>
      <c r="DH52" s="224"/>
      <c r="DI52" s="224"/>
      <c r="DJ52" s="227">
        <f ca="1">('Income Replacement Calculations'!CV52*12)+'Lump Sum Projectors'!BR52</f>
        <v>0</v>
      </c>
      <c r="DK52" s="227">
        <f ca="1">IF('Future Needs'!$X51&lt;0,0,'Future Needs'!X51)+'Lump Sum Projectors'!$BR52</f>
        <v>0</v>
      </c>
    </row>
    <row r="53" spans="2:115">
      <c r="B53" s="210">
        <f ca="1">IF('Income Replacement Calculations'!$CX$8&lt;0,B52+1)</f>
        <v>47</v>
      </c>
      <c r="C53" s="211">
        <f ca="1">IF('Income Replacement Calculations'!$CX$8&lt;0,C52+1)</f>
        <v>48</v>
      </c>
      <c r="D53" s="189">
        <f ca="1">IF('Income Replacement Calculations'!$CX$8&lt;0,D52+1)</f>
        <v>47</v>
      </c>
      <c r="E53" s="190">
        <f ca="1">IF('Income Replacement Calculations'!$CX$8&lt;0,E52+1)</f>
        <v>47</v>
      </c>
      <c r="G53" s="188" t="str">
        <f t="shared" si="17"/>
        <v xml:space="preserve"> </v>
      </c>
      <c r="H53" s="189">
        <f t="shared" si="41"/>
        <v>0</v>
      </c>
      <c r="I53" s="189">
        <f t="shared" si="6"/>
        <v>0</v>
      </c>
      <c r="J53" s="189" t="str">
        <f t="shared" si="18"/>
        <v xml:space="preserve"> </v>
      </c>
      <c r="K53" s="189">
        <f t="shared" si="36"/>
        <v>0</v>
      </c>
      <c r="L53" s="189">
        <f t="shared" si="7"/>
        <v>0</v>
      </c>
      <c r="M53" s="189" t="str">
        <f t="shared" si="19"/>
        <v xml:space="preserve"> </v>
      </c>
      <c r="N53" s="189">
        <f t="shared" si="37"/>
        <v>0</v>
      </c>
      <c r="O53" s="189">
        <f t="shared" si="8"/>
        <v>0</v>
      </c>
      <c r="P53" s="189" t="str">
        <f t="shared" si="20"/>
        <v xml:space="preserve"> </v>
      </c>
      <c r="Q53" s="189">
        <f t="shared" si="38"/>
        <v>0</v>
      </c>
      <c r="R53" s="189">
        <f t="shared" si="9"/>
        <v>0</v>
      </c>
      <c r="S53" s="190" t="str">
        <f t="shared" si="21"/>
        <v xml:space="preserve"> </v>
      </c>
      <c r="T53" s="191">
        <f t="shared" si="39"/>
        <v>0</v>
      </c>
      <c r="U53" s="192">
        <f t="shared" si="10"/>
        <v>0</v>
      </c>
      <c r="V53" s="193" t="str">
        <f t="shared" si="22"/>
        <v xml:space="preserve"> </v>
      </c>
      <c r="W53" s="191">
        <f t="shared" si="40"/>
        <v>0</v>
      </c>
      <c r="X53" s="192">
        <f t="shared" si="11"/>
        <v>0</v>
      </c>
      <c r="Y53" s="192">
        <f ca="1">IF(Input!$B$66&lt;=E53,7,I53+L53+O53+R53+U53+X53)</f>
        <v>7</v>
      </c>
      <c r="AA53" s="200">
        <f ca="1">IF(OR($E53&gt;Input!$B$72,$Y53=0),0,IF(OR($Y53=2,$Y53=3),Input!$B$59*((1+(Input!$B$71))^C52),IF(Y53=1,Input!$B$62*((1+(Input!$B$71))^C52))))+IF($E53&gt;Input!$B$72,0,IF($E53&gt;59,Input!$B$67*((1+(Input!$B$71))^C52)))</f>
        <v>0</v>
      </c>
      <c r="AB53" s="201"/>
      <c r="AC53" s="212"/>
      <c r="AD53" s="197"/>
      <c r="AE53" s="208">
        <f ca="1">IF(OR($E53&gt;=Input!$B$72,$E53&gt;=Input!$B$66),0,IF($Y53&gt;=2,Input!$B$60*((1+(Input!$B$69))^$C52),IF($Y53=1,Input!$B$63*((1+(Input!$B$69))^$C52),IF($Y53=0,Input!$B$65*((1+(Input!$B$69))^$C52),0))))</f>
        <v>0</v>
      </c>
      <c r="AF53" s="201"/>
      <c r="AG53" s="202"/>
      <c r="AI53" s="210">
        <f t="shared" ca="1" si="23"/>
        <v>47</v>
      </c>
      <c r="AJ53" s="211">
        <f t="shared" si="32"/>
        <v>48</v>
      </c>
      <c r="AK53" s="189">
        <f t="shared" ca="1" si="24"/>
        <v>47</v>
      </c>
      <c r="AL53" s="190">
        <f t="shared" ca="1" si="25"/>
        <v>47</v>
      </c>
      <c r="AN53" s="132">
        <f ca="1">IF(AND(Input!$B$85&lt;='Income Replacement Calculations'!$AL53,Input!$B$86&gt;='Income Replacement Calculations'!$AL53),1,0)</f>
        <v>0</v>
      </c>
      <c r="AO53" s="132">
        <f ca="1">IF(AN53=0,0,AN53+SUM(AN$6:AN52))</f>
        <v>0</v>
      </c>
      <c r="AP53" s="200">
        <f ca="1">IF(AND(Input!$B$85&lt;='Income Replacement Calculations'!$AL53,Input!$B$86&gt;='Income Replacement Calculations'!$AL53),Input!$B$83*((1+(Input!$B$87))^$C52),0)</f>
        <v>0</v>
      </c>
      <c r="AQ53" s="201"/>
      <c r="AR53" s="202"/>
      <c r="AS53" s="132">
        <f ca="1">IF(AND(Input!$B$92&lt;='Income Replacement Calculations'!$AL53,Input!$B$93&gt;='Income Replacement Calculations'!$AL53),1,0)</f>
        <v>0</v>
      </c>
      <c r="AT53" s="132">
        <f ca="1">IF(AS53=0,0,AS53+SUM(AS$6:AS52))</f>
        <v>0</v>
      </c>
      <c r="AU53" s="200">
        <f ca="1">IF(AND(Input!$B$92&lt;='Income Replacement Calculations'!$AL53,Input!$B$93&gt;='Income Replacement Calculations'!$AL53),Input!$B$90*((1+(Input!$B$94))^$C52),0)</f>
        <v>0</v>
      </c>
      <c r="AV53" s="201"/>
      <c r="AW53" s="202"/>
      <c r="AX53" s="132">
        <f ca="1">IF(AND(Input!$B$99&lt;='Income Replacement Calculations'!$AL53,Input!$B$100&gt;='Income Replacement Calculations'!$AL53),1,0)</f>
        <v>0</v>
      </c>
      <c r="AY53" s="132">
        <f ca="1">IF(AX53=0,0,AX53+SUM(AX$6:AX52))</f>
        <v>0</v>
      </c>
      <c r="AZ53" s="200">
        <f ca="1">IF(AND(Input!$B$99&lt;='Income Replacement Calculations'!$AL53,Input!$B$100&gt;='Income Replacement Calculations'!$AL53),Input!$B$97*((1+(Input!$B$101))^$C52),0)</f>
        <v>0</v>
      </c>
      <c r="BA53" s="201"/>
      <c r="BB53" s="202"/>
      <c r="BC53" s="132">
        <f ca="1">IF(AND(Input!$B$106&lt;='Income Replacement Calculations'!$AL53,Input!$B$107&gt;='Income Replacement Calculations'!$AL53),1,0)</f>
        <v>0</v>
      </c>
      <c r="BD53" s="132">
        <f ca="1">IF(BC53=0,0,BC53+SUM(BC$6:BC52))</f>
        <v>0</v>
      </c>
      <c r="BE53" s="200">
        <f ca="1">IF(AND(Input!$B$106&lt;='Income Replacement Calculations'!$AL53,Input!$B$107&gt;='Income Replacement Calculations'!$AL53),Input!$B$104*((1+(Input!$B$108))^$C52),0)</f>
        <v>0</v>
      </c>
      <c r="BF53" s="201"/>
      <c r="BG53" s="202"/>
      <c r="BH53" s="132">
        <f ca="1">IF(AND(Input!$B$113&lt;='Income Replacement Calculations'!$AL53,Input!$B$114&gt;='Income Replacement Calculations'!$AL53),1,0)</f>
        <v>0</v>
      </c>
      <c r="BI53" s="132">
        <f ca="1">IF(BH53=0,0,BH53+SUM(BH$6:BH52))</f>
        <v>0</v>
      </c>
      <c r="BJ53" s="200">
        <f ca="1">IF(AND(Input!$B$113&lt;='Income Replacement Calculations'!$AL53,Input!$B$114&gt;='Income Replacement Calculations'!$AL53),Input!$B$111*((1+(Input!$B$115))^$C52),0)</f>
        <v>0</v>
      </c>
      <c r="BK53" s="201"/>
      <c r="BL53" s="202"/>
      <c r="BM53" s="132">
        <f ca="1">IF(AND(Input!$B$120&lt;='Income Replacement Calculations'!$AL53,Input!$B$121&gt;='Income Replacement Calculations'!$AL53),1,0)</f>
        <v>0</v>
      </c>
      <c r="BN53" s="132">
        <f ca="1">IF(BM53=0,0,BM53+SUM(BM$6:BM52))</f>
        <v>0</v>
      </c>
      <c r="BO53" s="132"/>
      <c r="BP53" s="210">
        <f t="shared" ca="1" si="26"/>
        <v>47</v>
      </c>
      <c r="BQ53" s="211">
        <f t="shared" si="33"/>
        <v>48</v>
      </c>
      <c r="BR53" s="189">
        <f t="shared" ca="1" si="27"/>
        <v>47</v>
      </c>
      <c r="BS53" s="190">
        <f t="shared" ca="1" si="28"/>
        <v>47</v>
      </c>
      <c r="BT53" s="132"/>
      <c r="BU53" s="200">
        <f ca="1">IF(AND(Input!$B$120&lt;='Income Replacement Calculations'!$AL53,Input!$B$121&gt;='Income Replacement Calculations'!$AL53),Input!$B$118*((1+(Input!$B$122))^$C52),0)</f>
        <v>0</v>
      </c>
      <c r="BV53" s="201"/>
      <c r="BW53" s="202"/>
      <c r="BX53" s="203">
        <f ca="1">IF(AND(Input!$B$127&lt;='Income Replacement Calculations'!$AL53,Input!$B$128&gt;='Income Replacement Calculations'!$AL53),1,0)</f>
        <v>0</v>
      </c>
      <c r="BY53" s="203">
        <f t="shared" ca="1" si="12"/>
        <v>0</v>
      </c>
      <c r="BZ53" s="200">
        <f ca="1">IF(AND(Input!$B$127&lt;='Income Replacement Calculations'!$AL53,Input!$B$128&gt;='Income Replacement Calculations'!$AL53),Input!$B$125*((1+(Input!$B$129))^$C52),0)</f>
        <v>0</v>
      </c>
      <c r="CA53" s="201"/>
      <c r="CB53" s="202"/>
      <c r="CC53" s="203">
        <f ca="1">IF(AND(Input!$B$134&lt;='Income Replacement Calculations'!$AL53,Input!$B$135&gt;='Income Replacement Calculations'!$AL53),1,0)</f>
        <v>0</v>
      </c>
      <c r="CD53" s="203">
        <f t="shared" ca="1" si="13"/>
        <v>0</v>
      </c>
      <c r="CE53" s="200">
        <f ca="1">IF(AND(Input!$B$134&lt;='Income Replacement Calculations'!$AL53,Input!$B$135&gt;='Income Replacement Calculations'!$AL53),Input!$B$132*((1+(Input!$B$136))^$C52),0)</f>
        <v>0</v>
      </c>
      <c r="CF53" s="201"/>
      <c r="CG53" s="202"/>
      <c r="CH53" s="203">
        <f ca="1">IF(AND(Input!$B$141&lt;='Income Replacement Calculations'!$AL53,Input!$B$142&gt;='Income Replacement Calculations'!$AL53),1,0)</f>
        <v>0</v>
      </c>
      <c r="CI53" s="203">
        <f t="shared" ca="1" si="14"/>
        <v>0</v>
      </c>
      <c r="CJ53" s="200">
        <f ca="1">IF(AND(Input!$B$141&lt;='Income Replacement Calculations'!$AL53,Input!$B$142&gt;='Income Replacement Calculations'!$AL53),Input!$B$139*((1+(Input!$B$143))^$C52),0)</f>
        <v>0</v>
      </c>
      <c r="CK53" s="201"/>
      <c r="CL53" s="202"/>
      <c r="CM53" s="203">
        <f ca="1">IF(AND(Input!$B$148&lt;='Income Replacement Calculations'!$AL53,Input!$B$149&gt;='Income Replacement Calculations'!$AL53),1,0)</f>
        <v>0</v>
      </c>
      <c r="CN53" s="203">
        <f t="shared" ca="1" si="15"/>
        <v>0</v>
      </c>
      <c r="CO53" s="200">
        <f ca="1">IF(AND(Input!$B$148&lt;='Income Replacement Calculations'!$AL53,Input!$B$149&gt;='Income Replacement Calculations'!$AL53),Input!$B$146*((1+(Input!$B$150))^$C52),0)</f>
        <v>0</v>
      </c>
      <c r="CP53" s="201"/>
      <c r="CQ53" s="202"/>
      <c r="CS53" s="204">
        <f ca="1">IF($E53&gt;Input!$B$72,0,IF($CX$8&lt;0,IF(ISBLANK(AB53),AA53,AB53)+IF(ISBLANK(AF53),AE53,AF53)+IF(ISBLANK(AQ53),AP53,AQ53)+IF(ISBLANK(AV53),AU53,AV53)+IF(ISBLANK(BA53),AZ53,BA53)+IF(ISBLANK(BF53),BE53,BF53)+IF(ISBLANK(BK53),BJ53,BK53)," "))</f>
        <v>0</v>
      </c>
      <c r="CT53" s="205">
        <f ca="1">IF(CY52=0,CS52+CT52-CW52,IF($E53&gt;Input!$B$72,0,CZ52))</f>
        <v>0</v>
      </c>
      <c r="CV53" s="204">
        <f ca="1">IF($E53&gt;Input!$B$72,0,((IF($Y53=0,Input!$B$64*((1+(Input!$B$70))^$C52),IF(OR($Y53=2,$Y53=3),Input!$B$58*((1+(Input!$B$70))^$C52),IF($Y53=1,Input!$B$61*((1+(Input!$B$70))^$C52),IF($Y53=7,Input!$B$68*((1+(Input!$B$70))^$C52),0)))))))</f>
        <v>0</v>
      </c>
      <c r="CW53" s="205">
        <f ca="1">IF($E53&gt;Input!$B$72,0,CV53+IF(ISBLANK(BV53),BU53,BV53)+IF(ISBLANK(CA53),BZ53,CA53)+IF(ISBLANK(CF53),CE53,CF53)+IF(ISBLANK(CK53),CJ53,CK53)+IF(ISBLANK(CP53),CO53,CP53))</f>
        <v>0</v>
      </c>
      <c r="CY53" s="200">
        <f ca="1">IF(E53&gt;Input!$B$72,0,CW53-CS53-CT53)</f>
        <v>0</v>
      </c>
      <c r="CZ53" s="208">
        <f t="shared" ca="1" si="35"/>
        <v>0</v>
      </c>
      <c r="DA53" s="213">
        <f ca="1">IF($E53&gt;Input!$B$72,0,-PV(Input!$B$73/12,C53*12,0,CY53*12,1))</f>
        <v>0</v>
      </c>
      <c r="DC53" s="210">
        <f t="shared" ca="1" si="29"/>
        <v>47</v>
      </c>
      <c r="DD53" s="211">
        <f t="shared" si="34"/>
        <v>48</v>
      </c>
      <c r="DE53" s="189">
        <f t="shared" ca="1" si="30"/>
        <v>47</v>
      </c>
      <c r="DF53" s="190">
        <f t="shared" ca="1" si="31"/>
        <v>47</v>
      </c>
      <c r="DG53" s="224"/>
      <c r="DH53" s="224"/>
      <c r="DI53" s="224"/>
      <c r="DJ53" s="227">
        <f ca="1">('Income Replacement Calculations'!CV53*12)+'Lump Sum Projectors'!BR53</f>
        <v>0</v>
      </c>
      <c r="DK53" s="227">
        <f ca="1">IF('Future Needs'!$X52&lt;0,0,'Future Needs'!X52)+'Lump Sum Projectors'!$BR53</f>
        <v>0</v>
      </c>
    </row>
    <row r="54" spans="2:115">
      <c r="B54" s="210">
        <f ca="1">IF('Income Replacement Calculations'!$CX$8&lt;0,B53+1)</f>
        <v>48</v>
      </c>
      <c r="C54" s="211">
        <f ca="1">IF('Income Replacement Calculations'!$CX$8&lt;0,C53+1)</f>
        <v>49</v>
      </c>
      <c r="D54" s="189">
        <f ca="1">IF('Income Replacement Calculations'!$CX$8&lt;0,D53+1)</f>
        <v>48</v>
      </c>
      <c r="E54" s="190">
        <f ca="1">IF('Income Replacement Calculations'!$CX$8&lt;0,E53+1)</f>
        <v>48</v>
      </c>
      <c r="G54" s="188" t="str">
        <f t="shared" si="17"/>
        <v xml:space="preserve"> </v>
      </c>
      <c r="H54" s="189">
        <f t="shared" si="41"/>
        <v>0</v>
      </c>
      <c r="I54" s="189">
        <f t="shared" si="6"/>
        <v>0</v>
      </c>
      <c r="J54" s="189" t="str">
        <f t="shared" si="18"/>
        <v xml:space="preserve"> </v>
      </c>
      <c r="K54" s="189">
        <f t="shared" si="36"/>
        <v>0</v>
      </c>
      <c r="L54" s="189">
        <f t="shared" si="7"/>
        <v>0</v>
      </c>
      <c r="M54" s="189" t="str">
        <f t="shared" si="19"/>
        <v xml:space="preserve"> </v>
      </c>
      <c r="N54" s="189">
        <f t="shared" si="37"/>
        <v>0</v>
      </c>
      <c r="O54" s="189">
        <f t="shared" si="8"/>
        <v>0</v>
      </c>
      <c r="P54" s="189" t="str">
        <f t="shared" si="20"/>
        <v xml:space="preserve"> </v>
      </c>
      <c r="Q54" s="189">
        <f t="shared" si="38"/>
        <v>0</v>
      </c>
      <c r="R54" s="189">
        <f t="shared" si="9"/>
        <v>0</v>
      </c>
      <c r="S54" s="190" t="str">
        <f t="shared" si="21"/>
        <v xml:space="preserve"> </v>
      </c>
      <c r="T54" s="191">
        <f t="shared" si="39"/>
        <v>0</v>
      </c>
      <c r="U54" s="192">
        <f t="shared" si="10"/>
        <v>0</v>
      </c>
      <c r="V54" s="193" t="str">
        <f t="shared" si="22"/>
        <v xml:space="preserve"> </v>
      </c>
      <c r="W54" s="191">
        <f t="shared" si="40"/>
        <v>0</v>
      </c>
      <c r="X54" s="192">
        <f t="shared" si="11"/>
        <v>0</v>
      </c>
      <c r="Y54" s="192">
        <f ca="1">IF(Input!$B$66&lt;=E54,7,I54+L54+O54+R54+U54+X54)</f>
        <v>7</v>
      </c>
      <c r="AA54" s="200">
        <f ca="1">IF(OR($E54&gt;Input!$B$72,$Y54=0),0,IF(OR($Y54=2,$Y54=3),Input!$B$59*((1+(Input!$B$71))^C53),IF(Y54=1,Input!$B$62*((1+(Input!$B$71))^C53))))+IF($E54&gt;Input!$B$72,0,IF($E54&gt;59,Input!$B$67*((1+(Input!$B$71))^C53)))</f>
        <v>0</v>
      </c>
      <c r="AB54" s="201"/>
      <c r="AC54" s="212"/>
      <c r="AD54" s="197"/>
      <c r="AE54" s="208">
        <f ca="1">IF(OR($E54&gt;=Input!$B$72,$E54&gt;=Input!$B$66),0,IF($Y54&gt;=2,Input!$B$60*((1+(Input!$B$69))^$C53),IF($Y54=1,Input!$B$63*((1+(Input!$B$69))^$C53),IF($Y54=0,Input!$B$65*((1+(Input!$B$69))^$C53),0))))</f>
        <v>0</v>
      </c>
      <c r="AF54" s="201"/>
      <c r="AG54" s="202"/>
      <c r="AI54" s="210">
        <f t="shared" ca="1" si="23"/>
        <v>48</v>
      </c>
      <c r="AJ54" s="211">
        <f t="shared" si="32"/>
        <v>49</v>
      </c>
      <c r="AK54" s="189">
        <f t="shared" ca="1" si="24"/>
        <v>48</v>
      </c>
      <c r="AL54" s="190">
        <f t="shared" ca="1" si="25"/>
        <v>48</v>
      </c>
      <c r="AN54" s="132">
        <f ca="1">IF(AND(Input!$B$85&lt;='Income Replacement Calculations'!$AL54,Input!$B$86&gt;='Income Replacement Calculations'!$AL54),1,0)</f>
        <v>0</v>
      </c>
      <c r="AO54" s="132">
        <f ca="1">IF(AN54=0,0,AN54+SUM(AN$6:AN53))</f>
        <v>0</v>
      </c>
      <c r="AP54" s="200">
        <f ca="1">IF(AND(Input!$B$85&lt;='Income Replacement Calculations'!$AL54,Input!$B$86&gt;='Income Replacement Calculations'!$AL54),Input!$B$83*((1+(Input!$B$87))^$C53),0)</f>
        <v>0</v>
      </c>
      <c r="AQ54" s="201"/>
      <c r="AR54" s="202"/>
      <c r="AS54" s="132">
        <f ca="1">IF(AND(Input!$B$92&lt;='Income Replacement Calculations'!$AL54,Input!$B$93&gt;='Income Replacement Calculations'!$AL54),1,0)</f>
        <v>0</v>
      </c>
      <c r="AT54" s="132">
        <f ca="1">IF(AS54=0,0,AS54+SUM(AS$6:AS53))</f>
        <v>0</v>
      </c>
      <c r="AU54" s="200">
        <f ca="1">IF(AND(Input!$B$92&lt;='Income Replacement Calculations'!$AL54,Input!$B$93&gt;='Income Replacement Calculations'!$AL54),Input!$B$90*((1+(Input!$B$94))^$C53),0)</f>
        <v>0</v>
      </c>
      <c r="AV54" s="201"/>
      <c r="AW54" s="202"/>
      <c r="AX54" s="132">
        <f ca="1">IF(AND(Input!$B$99&lt;='Income Replacement Calculations'!$AL54,Input!$B$100&gt;='Income Replacement Calculations'!$AL54),1,0)</f>
        <v>0</v>
      </c>
      <c r="AY54" s="132">
        <f ca="1">IF(AX54=0,0,AX54+SUM(AX$6:AX53))</f>
        <v>0</v>
      </c>
      <c r="AZ54" s="200">
        <f ca="1">IF(AND(Input!$B$99&lt;='Income Replacement Calculations'!$AL54,Input!$B$100&gt;='Income Replacement Calculations'!$AL54),Input!$B$97*((1+(Input!$B$101))^$C53),0)</f>
        <v>0</v>
      </c>
      <c r="BA54" s="201"/>
      <c r="BB54" s="202"/>
      <c r="BC54" s="132">
        <f ca="1">IF(AND(Input!$B$106&lt;='Income Replacement Calculations'!$AL54,Input!$B$107&gt;='Income Replacement Calculations'!$AL54),1,0)</f>
        <v>0</v>
      </c>
      <c r="BD54" s="132">
        <f ca="1">IF(BC54=0,0,BC54+SUM(BC$6:BC53))</f>
        <v>0</v>
      </c>
      <c r="BE54" s="200">
        <f ca="1">IF(AND(Input!$B$106&lt;='Income Replacement Calculations'!$AL54,Input!$B$107&gt;='Income Replacement Calculations'!$AL54),Input!$B$104*((1+(Input!$B$108))^$C53),0)</f>
        <v>0</v>
      </c>
      <c r="BF54" s="201"/>
      <c r="BG54" s="202"/>
      <c r="BH54" s="132">
        <f ca="1">IF(AND(Input!$B$113&lt;='Income Replacement Calculations'!$AL54,Input!$B$114&gt;='Income Replacement Calculations'!$AL54),1,0)</f>
        <v>0</v>
      </c>
      <c r="BI54" s="132">
        <f ca="1">IF(BH54=0,0,BH54+SUM(BH$6:BH53))</f>
        <v>0</v>
      </c>
      <c r="BJ54" s="200">
        <f ca="1">IF(AND(Input!$B$113&lt;='Income Replacement Calculations'!$AL54,Input!$B$114&gt;='Income Replacement Calculations'!$AL54),Input!$B$111*((1+(Input!$B$115))^$C53),0)</f>
        <v>0</v>
      </c>
      <c r="BK54" s="201"/>
      <c r="BL54" s="202"/>
      <c r="BM54" s="132">
        <f ca="1">IF(AND(Input!$B$120&lt;='Income Replacement Calculations'!$AL54,Input!$B$121&gt;='Income Replacement Calculations'!$AL54),1,0)</f>
        <v>0</v>
      </c>
      <c r="BN54" s="132">
        <f ca="1">IF(BM54=0,0,BM54+SUM(BM$6:BM53))</f>
        <v>0</v>
      </c>
      <c r="BO54" s="132"/>
      <c r="BP54" s="210">
        <f t="shared" ca="1" si="26"/>
        <v>48</v>
      </c>
      <c r="BQ54" s="211">
        <f t="shared" si="33"/>
        <v>49</v>
      </c>
      <c r="BR54" s="189">
        <f t="shared" ca="1" si="27"/>
        <v>48</v>
      </c>
      <c r="BS54" s="190">
        <f t="shared" ca="1" si="28"/>
        <v>48</v>
      </c>
      <c r="BT54" s="132"/>
      <c r="BU54" s="200">
        <f ca="1">IF(AND(Input!$B$120&lt;='Income Replacement Calculations'!$AL54,Input!$B$121&gt;='Income Replacement Calculations'!$AL54),Input!$B$118*((1+(Input!$B$122))^$C53),0)</f>
        <v>0</v>
      </c>
      <c r="BV54" s="201"/>
      <c r="BW54" s="202"/>
      <c r="BX54" s="203">
        <f ca="1">IF(AND(Input!$B$127&lt;='Income Replacement Calculations'!$AL54,Input!$B$128&gt;='Income Replacement Calculations'!$AL54),1,0)</f>
        <v>0</v>
      </c>
      <c r="BY54" s="203">
        <f t="shared" ca="1" si="12"/>
        <v>0</v>
      </c>
      <c r="BZ54" s="200">
        <f ca="1">IF(AND(Input!$B$127&lt;='Income Replacement Calculations'!$AL54,Input!$B$128&gt;='Income Replacement Calculations'!$AL54),Input!$B$125*((1+(Input!$B$129))^$C53),0)</f>
        <v>0</v>
      </c>
      <c r="CA54" s="201"/>
      <c r="CB54" s="202"/>
      <c r="CC54" s="203">
        <f ca="1">IF(AND(Input!$B$134&lt;='Income Replacement Calculations'!$AL54,Input!$B$135&gt;='Income Replacement Calculations'!$AL54),1,0)</f>
        <v>0</v>
      </c>
      <c r="CD54" s="203">
        <f t="shared" ca="1" si="13"/>
        <v>0</v>
      </c>
      <c r="CE54" s="200">
        <f ca="1">IF(AND(Input!$B$134&lt;='Income Replacement Calculations'!$AL54,Input!$B$135&gt;='Income Replacement Calculations'!$AL54),Input!$B$132*((1+(Input!$B$136))^$C53),0)</f>
        <v>0</v>
      </c>
      <c r="CF54" s="201"/>
      <c r="CG54" s="202"/>
      <c r="CH54" s="203">
        <f ca="1">IF(AND(Input!$B$141&lt;='Income Replacement Calculations'!$AL54,Input!$B$142&gt;='Income Replacement Calculations'!$AL54),1,0)</f>
        <v>0</v>
      </c>
      <c r="CI54" s="203">
        <f t="shared" ca="1" si="14"/>
        <v>0</v>
      </c>
      <c r="CJ54" s="200">
        <f ca="1">IF(AND(Input!$B$141&lt;='Income Replacement Calculations'!$AL54,Input!$B$142&gt;='Income Replacement Calculations'!$AL54),Input!$B$139*((1+(Input!$B$143))^$C53),0)</f>
        <v>0</v>
      </c>
      <c r="CK54" s="201"/>
      <c r="CL54" s="202"/>
      <c r="CM54" s="203">
        <f ca="1">IF(AND(Input!$B$148&lt;='Income Replacement Calculations'!$AL54,Input!$B$149&gt;='Income Replacement Calculations'!$AL54),1,0)</f>
        <v>0</v>
      </c>
      <c r="CN54" s="203">
        <f t="shared" ca="1" si="15"/>
        <v>0</v>
      </c>
      <c r="CO54" s="200">
        <f ca="1">IF(AND(Input!$B$148&lt;='Income Replacement Calculations'!$AL54,Input!$B$149&gt;='Income Replacement Calculations'!$AL54),Input!$B$146*((1+(Input!$B$150))^$C53),0)</f>
        <v>0</v>
      </c>
      <c r="CP54" s="201"/>
      <c r="CQ54" s="202"/>
      <c r="CS54" s="204">
        <f ca="1">IF($E54&gt;Input!$B$72,0,IF($CX$8&lt;0,IF(ISBLANK(AB54),AA54,AB54)+IF(ISBLANK(AF54),AE54,AF54)+IF(ISBLANK(AQ54),AP54,AQ54)+IF(ISBLANK(AV54),AU54,AV54)+IF(ISBLANK(BA54),AZ54,BA54)+IF(ISBLANK(BF54),BE54,BF54)+IF(ISBLANK(BK54),BJ54,BK54)," "))</f>
        <v>0</v>
      </c>
      <c r="CT54" s="205">
        <f ca="1">IF(CY53=0,CS53+CT53-CW53,IF($E54&gt;Input!$B$72,0,CZ53))</f>
        <v>0</v>
      </c>
      <c r="CV54" s="204">
        <f ca="1">IF($E54&gt;Input!$B$72,0,((IF($Y54=0,Input!$B$64*((1+(Input!$B$70))^$C53),IF(OR($Y54=2,$Y54=3),Input!$B$58*((1+(Input!$B$70))^$C53),IF($Y54=1,Input!$B$61*((1+(Input!$B$70))^$C53),IF($Y54=7,Input!$B$68*((1+(Input!$B$70))^$C53),0)))))))</f>
        <v>0</v>
      </c>
      <c r="CW54" s="205">
        <f ca="1">IF($E54&gt;Input!$B$72,0,CV54+IF(ISBLANK(BV54),BU54,BV54)+IF(ISBLANK(CA54),BZ54,CA54)+IF(ISBLANK(CF54),CE54,CF54)+IF(ISBLANK(CK54),CJ54,CK54)+IF(ISBLANK(CP54),CO54,CP54))</f>
        <v>0</v>
      </c>
      <c r="CY54" s="200">
        <f ca="1">IF(E54&gt;Input!$B$72,0,CW54-CS54-CT54)</f>
        <v>0</v>
      </c>
      <c r="CZ54" s="208">
        <f t="shared" ca="1" si="35"/>
        <v>0</v>
      </c>
      <c r="DA54" s="213">
        <f ca="1">IF($E54&gt;Input!$B$72,0,-PV(Input!$B$73/12,C54*12,0,CY54*12,1))</f>
        <v>0</v>
      </c>
      <c r="DC54" s="210">
        <f t="shared" ca="1" si="29"/>
        <v>48</v>
      </c>
      <c r="DD54" s="211">
        <f t="shared" si="34"/>
        <v>49</v>
      </c>
      <c r="DE54" s="189">
        <f t="shared" ca="1" si="30"/>
        <v>48</v>
      </c>
      <c r="DF54" s="190">
        <f t="shared" ca="1" si="31"/>
        <v>48</v>
      </c>
      <c r="DG54" s="224"/>
      <c r="DH54" s="224"/>
      <c r="DI54" s="224"/>
      <c r="DJ54" s="227">
        <f ca="1">('Income Replacement Calculations'!CV54*12)+'Lump Sum Projectors'!BR54</f>
        <v>0</v>
      </c>
      <c r="DK54" s="227">
        <f ca="1">IF('Future Needs'!$X53&lt;0,0,'Future Needs'!X53)+'Lump Sum Projectors'!$BR54</f>
        <v>0</v>
      </c>
    </row>
    <row r="55" spans="2:115">
      <c r="B55" s="210">
        <f ca="1">IF('Income Replacement Calculations'!$CX$8&lt;0,B54+1)</f>
        <v>49</v>
      </c>
      <c r="C55" s="211">
        <f ca="1">IF('Income Replacement Calculations'!$CX$8&lt;0,C54+1)</f>
        <v>50</v>
      </c>
      <c r="D55" s="189">
        <f ca="1">IF('Income Replacement Calculations'!$CX$8&lt;0,D54+1)</f>
        <v>49</v>
      </c>
      <c r="E55" s="190">
        <f ca="1">IF('Income Replacement Calculations'!$CX$8&lt;0,E54+1)</f>
        <v>49</v>
      </c>
      <c r="G55" s="188" t="str">
        <f t="shared" si="17"/>
        <v xml:space="preserve"> </v>
      </c>
      <c r="H55" s="189">
        <f t="shared" si="41"/>
        <v>0</v>
      </c>
      <c r="I55" s="189">
        <f t="shared" si="6"/>
        <v>0</v>
      </c>
      <c r="J55" s="189" t="str">
        <f t="shared" si="18"/>
        <v xml:space="preserve"> </v>
      </c>
      <c r="K55" s="189">
        <f t="shared" si="36"/>
        <v>0</v>
      </c>
      <c r="L55" s="189">
        <f t="shared" si="7"/>
        <v>0</v>
      </c>
      <c r="M55" s="189" t="str">
        <f t="shared" si="19"/>
        <v xml:space="preserve"> </v>
      </c>
      <c r="N55" s="189">
        <f t="shared" si="37"/>
        <v>0</v>
      </c>
      <c r="O55" s="189">
        <f t="shared" si="8"/>
        <v>0</v>
      </c>
      <c r="P55" s="189" t="str">
        <f t="shared" si="20"/>
        <v xml:space="preserve"> </v>
      </c>
      <c r="Q55" s="189">
        <f t="shared" si="38"/>
        <v>0</v>
      </c>
      <c r="R55" s="189">
        <f t="shared" si="9"/>
        <v>0</v>
      </c>
      <c r="S55" s="190" t="str">
        <f t="shared" si="21"/>
        <v xml:space="preserve"> </v>
      </c>
      <c r="T55" s="191">
        <f t="shared" si="39"/>
        <v>0</v>
      </c>
      <c r="U55" s="192">
        <f t="shared" si="10"/>
        <v>0</v>
      </c>
      <c r="V55" s="193" t="str">
        <f t="shared" si="22"/>
        <v xml:space="preserve"> </v>
      </c>
      <c r="W55" s="191">
        <f t="shared" si="40"/>
        <v>0</v>
      </c>
      <c r="X55" s="192">
        <f t="shared" si="11"/>
        <v>0</v>
      </c>
      <c r="Y55" s="192">
        <f ca="1">IF(Input!$B$66&lt;=E55,7,I55+L55+O55+R55+U55+X55)</f>
        <v>7</v>
      </c>
      <c r="AA55" s="200">
        <f ca="1">IF(OR($E55&gt;Input!$B$72,$Y55=0),0,IF(OR($Y55=2,$Y55=3),Input!$B$59*((1+(Input!$B$71))^C54),IF(Y55=1,Input!$B$62*((1+(Input!$B$71))^C54))))+IF($E55&gt;Input!$B$72,0,IF($E55&gt;59,Input!$B$67*((1+(Input!$B$71))^C54)))</f>
        <v>0</v>
      </c>
      <c r="AB55" s="201"/>
      <c r="AC55" s="212"/>
      <c r="AD55" s="197"/>
      <c r="AE55" s="208">
        <f ca="1">IF(OR($E55&gt;=Input!$B$72,$E55&gt;=Input!$B$66),0,IF($Y55&gt;=2,Input!$B$60*((1+(Input!$B$69))^$C54),IF($Y55=1,Input!$B$63*((1+(Input!$B$69))^$C54),IF($Y55=0,Input!$B$65*((1+(Input!$B$69))^$C54),0))))</f>
        <v>0</v>
      </c>
      <c r="AF55" s="201"/>
      <c r="AG55" s="202"/>
      <c r="AI55" s="210">
        <f t="shared" ca="1" si="23"/>
        <v>49</v>
      </c>
      <c r="AJ55" s="211">
        <f t="shared" si="32"/>
        <v>50</v>
      </c>
      <c r="AK55" s="189">
        <f t="shared" ca="1" si="24"/>
        <v>49</v>
      </c>
      <c r="AL55" s="190">
        <f t="shared" ca="1" si="25"/>
        <v>49</v>
      </c>
      <c r="AN55" s="132">
        <f ca="1">IF(AND(Input!$B$85&lt;='Income Replacement Calculations'!$AL55,Input!$B$86&gt;='Income Replacement Calculations'!$AL55),1,0)</f>
        <v>0</v>
      </c>
      <c r="AO55" s="132">
        <f ca="1">IF(AN55=0,0,AN55+SUM(AN$6:AN54))</f>
        <v>0</v>
      </c>
      <c r="AP55" s="200">
        <f ca="1">IF(AND(Input!$B$85&lt;='Income Replacement Calculations'!$AL55,Input!$B$86&gt;='Income Replacement Calculations'!$AL55),Input!$B$83*((1+(Input!$B$87))^$C54),0)</f>
        <v>0</v>
      </c>
      <c r="AQ55" s="201"/>
      <c r="AR55" s="202"/>
      <c r="AS55" s="132">
        <f ca="1">IF(AND(Input!$B$92&lt;='Income Replacement Calculations'!$AL55,Input!$B$93&gt;='Income Replacement Calculations'!$AL55),1,0)</f>
        <v>0</v>
      </c>
      <c r="AT55" s="132">
        <f ca="1">IF(AS55=0,0,AS55+SUM(AS$6:AS54))</f>
        <v>0</v>
      </c>
      <c r="AU55" s="200">
        <f ca="1">IF(AND(Input!$B$92&lt;='Income Replacement Calculations'!$AL55,Input!$B$93&gt;='Income Replacement Calculations'!$AL55),Input!$B$90*((1+(Input!$B$94))^$C54),0)</f>
        <v>0</v>
      </c>
      <c r="AV55" s="201"/>
      <c r="AW55" s="202"/>
      <c r="AX55" s="132">
        <f ca="1">IF(AND(Input!$B$99&lt;='Income Replacement Calculations'!$AL55,Input!$B$100&gt;='Income Replacement Calculations'!$AL55),1,0)</f>
        <v>0</v>
      </c>
      <c r="AY55" s="132">
        <f ca="1">IF(AX55=0,0,AX55+SUM(AX$6:AX54))</f>
        <v>0</v>
      </c>
      <c r="AZ55" s="200">
        <f ca="1">IF(AND(Input!$B$99&lt;='Income Replacement Calculations'!$AL55,Input!$B$100&gt;='Income Replacement Calculations'!$AL55),Input!$B$97*((1+(Input!$B$101))^$C54),0)</f>
        <v>0</v>
      </c>
      <c r="BA55" s="201"/>
      <c r="BB55" s="202"/>
      <c r="BC55" s="132">
        <f ca="1">IF(AND(Input!$B$106&lt;='Income Replacement Calculations'!$AL55,Input!$B$107&gt;='Income Replacement Calculations'!$AL55),1,0)</f>
        <v>0</v>
      </c>
      <c r="BD55" s="132">
        <f ca="1">IF(BC55=0,0,BC55+SUM(BC$6:BC54))</f>
        <v>0</v>
      </c>
      <c r="BE55" s="200">
        <f ca="1">IF(AND(Input!$B$106&lt;='Income Replacement Calculations'!$AL55,Input!$B$107&gt;='Income Replacement Calculations'!$AL55),Input!$B$104*((1+(Input!$B$108))^$C54),0)</f>
        <v>0</v>
      </c>
      <c r="BF55" s="201"/>
      <c r="BG55" s="202"/>
      <c r="BH55" s="132">
        <f ca="1">IF(AND(Input!$B$113&lt;='Income Replacement Calculations'!$AL55,Input!$B$114&gt;='Income Replacement Calculations'!$AL55),1,0)</f>
        <v>0</v>
      </c>
      <c r="BI55" s="132">
        <f ca="1">IF(BH55=0,0,BH55+SUM(BH$6:BH54))</f>
        <v>0</v>
      </c>
      <c r="BJ55" s="200">
        <f ca="1">IF(AND(Input!$B$113&lt;='Income Replacement Calculations'!$AL55,Input!$B$114&gt;='Income Replacement Calculations'!$AL55),Input!$B$111*((1+(Input!$B$115))^$C54),0)</f>
        <v>0</v>
      </c>
      <c r="BK55" s="201"/>
      <c r="BL55" s="202"/>
      <c r="BM55" s="132">
        <f ca="1">IF(AND(Input!$B$120&lt;='Income Replacement Calculations'!$AL55,Input!$B$121&gt;='Income Replacement Calculations'!$AL55),1,0)</f>
        <v>0</v>
      </c>
      <c r="BN55" s="132">
        <f ca="1">IF(BM55=0,0,BM55+SUM(BM$6:BM54))</f>
        <v>0</v>
      </c>
      <c r="BO55" s="132"/>
      <c r="BP55" s="210">
        <f t="shared" ca="1" si="26"/>
        <v>49</v>
      </c>
      <c r="BQ55" s="211">
        <f t="shared" si="33"/>
        <v>50</v>
      </c>
      <c r="BR55" s="189">
        <f t="shared" ca="1" si="27"/>
        <v>49</v>
      </c>
      <c r="BS55" s="190">
        <f t="shared" ca="1" si="28"/>
        <v>49</v>
      </c>
      <c r="BT55" s="132"/>
      <c r="BU55" s="200">
        <f ca="1">IF(AND(Input!$B$120&lt;='Income Replacement Calculations'!$AL55,Input!$B$121&gt;='Income Replacement Calculations'!$AL55),Input!$B$118*((1+(Input!$B$122))^$C54),0)</f>
        <v>0</v>
      </c>
      <c r="BV55" s="201"/>
      <c r="BW55" s="202"/>
      <c r="BX55" s="203">
        <f ca="1">IF(AND(Input!$B$127&lt;='Income Replacement Calculations'!$AL55,Input!$B$128&gt;='Income Replacement Calculations'!$AL55),1,0)</f>
        <v>0</v>
      </c>
      <c r="BY55" s="203">
        <f t="shared" ca="1" si="12"/>
        <v>0</v>
      </c>
      <c r="BZ55" s="200">
        <f ca="1">IF(AND(Input!$B$127&lt;='Income Replacement Calculations'!$AL55,Input!$B$128&gt;='Income Replacement Calculations'!$AL55),Input!$B$125*((1+(Input!$B$129))^$C54),0)</f>
        <v>0</v>
      </c>
      <c r="CA55" s="201"/>
      <c r="CB55" s="202"/>
      <c r="CC55" s="203">
        <f ca="1">IF(AND(Input!$B$134&lt;='Income Replacement Calculations'!$AL55,Input!$B$135&gt;='Income Replacement Calculations'!$AL55),1,0)</f>
        <v>0</v>
      </c>
      <c r="CD55" s="203">
        <f t="shared" ca="1" si="13"/>
        <v>0</v>
      </c>
      <c r="CE55" s="200">
        <f ca="1">IF(AND(Input!$B$134&lt;='Income Replacement Calculations'!$AL55,Input!$B$135&gt;='Income Replacement Calculations'!$AL55),Input!$B$132*((1+(Input!$B$136))^$C54),0)</f>
        <v>0</v>
      </c>
      <c r="CF55" s="201"/>
      <c r="CG55" s="202"/>
      <c r="CH55" s="203">
        <f ca="1">IF(AND(Input!$B$141&lt;='Income Replacement Calculations'!$AL55,Input!$B$142&gt;='Income Replacement Calculations'!$AL55),1,0)</f>
        <v>0</v>
      </c>
      <c r="CI55" s="203">
        <f t="shared" ca="1" si="14"/>
        <v>0</v>
      </c>
      <c r="CJ55" s="200">
        <f ca="1">IF(AND(Input!$B$141&lt;='Income Replacement Calculations'!$AL55,Input!$B$142&gt;='Income Replacement Calculations'!$AL55),Input!$B$139*((1+(Input!$B$143))^$C54),0)</f>
        <v>0</v>
      </c>
      <c r="CK55" s="201"/>
      <c r="CL55" s="202"/>
      <c r="CM55" s="203">
        <f ca="1">IF(AND(Input!$B$148&lt;='Income Replacement Calculations'!$AL55,Input!$B$149&gt;='Income Replacement Calculations'!$AL55),1,0)</f>
        <v>0</v>
      </c>
      <c r="CN55" s="203">
        <f t="shared" ca="1" si="15"/>
        <v>0</v>
      </c>
      <c r="CO55" s="200">
        <f ca="1">IF(AND(Input!$B$148&lt;='Income Replacement Calculations'!$AL55,Input!$B$149&gt;='Income Replacement Calculations'!$AL55),Input!$B$146*((1+(Input!$B$150))^$C54),0)</f>
        <v>0</v>
      </c>
      <c r="CP55" s="201"/>
      <c r="CQ55" s="202"/>
      <c r="CS55" s="204">
        <f ca="1">IF($E55&gt;Input!$B$72,0,IF($CX$8&lt;0,IF(ISBLANK(AB55),AA55,AB55)+IF(ISBLANK(AF55),AE55,AF55)+IF(ISBLANK(AQ55),AP55,AQ55)+IF(ISBLANK(AV55),AU55,AV55)+IF(ISBLANK(BA55),AZ55,BA55)+IF(ISBLANK(BF55),BE55,BF55)+IF(ISBLANK(BK55),BJ55,BK55)," "))</f>
        <v>0</v>
      </c>
      <c r="CT55" s="205">
        <f ca="1">IF(CY54=0,CS54+CT54-CW54,IF($E55&gt;Input!$B$72,0,CZ54))</f>
        <v>0</v>
      </c>
      <c r="CV55" s="204">
        <f ca="1">IF($E55&gt;Input!$B$72,0,((IF($Y55=0,Input!$B$64*((1+(Input!$B$70))^$C54),IF(OR($Y55=2,$Y55=3),Input!$B$58*((1+(Input!$B$70))^$C54),IF($Y55=1,Input!$B$61*((1+(Input!$B$70))^$C54),IF($Y55=7,Input!$B$68*((1+(Input!$B$70))^$C54),0)))))))</f>
        <v>0</v>
      </c>
      <c r="CW55" s="205">
        <f ca="1">IF($E55&gt;Input!$B$72,0,CV55+IF(ISBLANK(BV55),BU55,BV55)+IF(ISBLANK(CA55),BZ55,CA55)+IF(ISBLANK(CF55),CE55,CF55)+IF(ISBLANK(CK55),CJ55,CK55)+IF(ISBLANK(CP55),CO55,CP55))</f>
        <v>0</v>
      </c>
      <c r="CY55" s="200">
        <f ca="1">IF(E55&gt;Input!$B$72,0,CW55-CS55-CT55)</f>
        <v>0</v>
      </c>
      <c r="CZ55" s="208">
        <f t="shared" ca="1" si="35"/>
        <v>0</v>
      </c>
      <c r="DA55" s="213">
        <f ca="1">IF($E55&gt;Input!$B$72,0,-PV(Input!$B$73/12,C55*12,0,CY55*12,1))</f>
        <v>0</v>
      </c>
      <c r="DC55" s="210">
        <f t="shared" ca="1" si="29"/>
        <v>49</v>
      </c>
      <c r="DD55" s="211">
        <f t="shared" si="34"/>
        <v>50</v>
      </c>
      <c r="DE55" s="189">
        <f t="shared" ca="1" si="30"/>
        <v>49</v>
      </c>
      <c r="DF55" s="190">
        <f t="shared" ca="1" si="31"/>
        <v>49</v>
      </c>
      <c r="DG55" s="224"/>
      <c r="DH55" s="224"/>
      <c r="DI55" s="224"/>
      <c r="DJ55" s="227">
        <f ca="1">('Income Replacement Calculations'!CV55*12)+'Lump Sum Projectors'!BR55</f>
        <v>0</v>
      </c>
      <c r="DK55" s="227">
        <f ca="1">IF('Future Needs'!$X54&lt;0,0,'Future Needs'!X54)+'Lump Sum Projectors'!$BR55</f>
        <v>0</v>
      </c>
    </row>
    <row r="56" spans="2:115">
      <c r="B56" s="210">
        <f ca="1">IF('Income Replacement Calculations'!$CX$8&lt;0,B55+1)</f>
        <v>50</v>
      </c>
      <c r="C56" s="211">
        <f ca="1">IF('Income Replacement Calculations'!$CX$8&lt;0,C55+1)</f>
        <v>51</v>
      </c>
      <c r="D56" s="189">
        <f ca="1">IF('Income Replacement Calculations'!$CX$8&lt;0,D55+1)</f>
        <v>50</v>
      </c>
      <c r="E56" s="190">
        <f ca="1">IF('Income Replacement Calculations'!$CX$8&lt;0,E55+1)</f>
        <v>50</v>
      </c>
      <c r="G56" s="188" t="str">
        <f t="shared" si="17"/>
        <v xml:space="preserve"> </v>
      </c>
      <c r="H56" s="189">
        <f t="shared" si="41"/>
        <v>0</v>
      </c>
      <c r="I56" s="189">
        <f t="shared" si="6"/>
        <v>0</v>
      </c>
      <c r="J56" s="189" t="str">
        <f t="shared" si="18"/>
        <v xml:space="preserve"> </v>
      </c>
      <c r="K56" s="189">
        <f t="shared" si="36"/>
        <v>0</v>
      </c>
      <c r="L56" s="189">
        <f t="shared" si="7"/>
        <v>0</v>
      </c>
      <c r="M56" s="189" t="str">
        <f t="shared" si="19"/>
        <v xml:space="preserve"> </v>
      </c>
      <c r="N56" s="189">
        <f t="shared" si="37"/>
        <v>0</v>
      </c>
      <c r="O56" s="189">
        <f t="shared" si="8"/>
        <v>0</v>
      </c>
      <c r="P56" s="189" t="str">
        <f t="shared" si="20"/>
        <v xml:space="preserve"> </v>
      </c>
      <c r="Q56" s="189">
        <f t="shared" si="38"/>
        <v>0</v>
      </c>
      <c r="R56" s="189">
        <f t="shared" si="9"/>
        <v>0</v>
      </c>
      <c r="S56" s="190" t="str">
        <f t="shared" si="21"/>
        <v xml:space="preserve"> </v>
      </c>
      <c r="T56" s="191">
        <f t="shared" si="39"/>
        <v>0</v>
      </c>
      <c r="U56" s="192">
        <f t="shared" si="10"/>
        <v>0</v>
      </c>
      <c r="V56" s="193" t="str">
        <f t="shared" si="22"/>
        <v xml:space="preserve"> </v>
      </c>
      <c r="W56" s="191">
        <f t="shared" si="40"/>
        <v>0</v>
      </c>
      <c r="X56" s="192">
        <f t="shared" si="11"/>
        <v>0</v>
      </c>
      <c r="Y56" s="192">
        <f ca="1">IF(Input!$B$66&lt;=E56,7,I56+L56+O56+R56+U56+X56)</f>
        <v>7</v>
      </c>
      <c r="AA56" s="200">
        <f ca="1">IF(OR($E56&gt;Input!$B$72,$Y56=0),0,IF(OR($Y56=2,$Y56=3),Input!$B$59*((1+(Input!$B$71))^C55),IF(Y56=1,Input!$B$62*((1+(Input!$B$71))^C55))))+IF($E56&gt;Input!$B$72,0,IF($E56&gt;59,Input!$B$67*((1+(Input!$B$71))^C55)))</f>
        <v>0</v>
      </c>
      <c r="AB56" s="201"/>
      <c r="AC56" s="212"/>
      <c r="AD56" s="197"/>
      <c r="AE56" s="208">
        <f ca="1">IF(OR($E56&gt;=Input!$B$72,$E56&gt;=Input!$B$66),0,IF($Y56&gt;=2,Input!$B$60*((1+(Input!$B$69))^$C55),IF($Y56=1,Input!$B$63*((1+(Input!$B$69))^$C55),IF($Y56=0,Input!$B$65*((1+(Input!$B$69))^$C55),0))))</f>
        <v>0</v>
      </c>
      <c r="AF56" s="201"/>
      <c r="AG56" s="202"/>
      <c r="AI56" s="210">
        <f t="shared" ca="1" si="23"/>
        <v>50</v>
      </c>
      <c r="AJ56" s="211">
        <f t="shared" si="32"/>
        <v>51</v>
      </c>
      <c r="AK56" s="189">
        <f t="shared" ca="1" si="24"/>
        <v>50</v>
      </c>
      <c r="AL56" s="190">
        <f t="shared" ca="1" si="25"/>
        <v>50</v>
      </c>
      <c r="AN56" s="132">
        <f ca="1">IF(AND(Input!$B$85&lt;='Income Replacement Calculations'!$AL56,Input!$B$86&gt;='Income Replacement Calculations'!$AL56),1,0)</f>
        <v>0</v>
      </c>
      <c r="AO56" s="132">
        <f ca="1">IF(AN56=0,0,AN56+SUM(AN$6:AN55))</f>
        <v>0</v>
      </c>
      <c r="AP56" s="200">
        <f ca="1">IF(AND(Input!$B$85&lt;='Income Replacement Calculations'!$AL56,Input!$B$86&gt;='Income Replacement Calculations'!$AL56),Input!$B$83*((1+(Input!$B$87))^$C55),0)</f>
        <v>0</v>
      </c>
      <c r="AQ56" s="201"/>
      <c r="AR56" s="202"/>
      <c r="AS56" s="132">
        <f ca="1">IF(AND(Input!$B$92&lt;='Income Replacement Calculations'!$AL56,Input!$B$93&gt;='Income Replacement Calculations'!$AL56),1,0)</f>
        <v>0</v>
      </c>
      <c r="AT56" s="132">
        <f ca="1">IF(AS56=0,0,AS56+SUM(AS$6:AS55))</f>
        <v>0</v>
      </c>
      <c r="AU56" s="200">
        <f ca="1">IF(AND(Input!$B$92&lt;='Income Replacement Calculations'!$AL56,Input!$B$93&gt;='Income Replacement Calculations'!$AL56),Input!$B$90*((1+(Input!$B$94))^$C55),0)</f>
        <v>0</v>
      </c>
      <c r="AV56" s="201"/>
      <c r="AW56" s="202"/>
      <c r="AX56" s="132">
        <f ca="1">IF(AND(Input!$B$99&lt;='Income Replacement Calculations'!$AL56,Input!$B$100&gt;='Income Replacement Calculations'!$AL56),1,0)</f>
        <v>0</v>
      </c>
      <c r="AY56" s="132">
        <f ca="1">IF(AX56=0,0,AX56+SUM(AX$6:AX55))</f>
        <v>0</v>
      </c>
      <c r="AZ56" s="200">
        <f ca="1">IF(AND(Input!$B$99&lt;='Income Replacement Calculations'!$AL56,Input!$B$100&gt;='Income Replacement Calculations'!$AL56),Input!$B$97*((1+(Input!$B$101))^$C55),0)</f>
        <v>0</v>
      </c>
      <c r="BA56" s="201"/>
      <c r="BB56" s="202"/>
      <c r="BC56" s="132">
        <f ca="1">IF(AND(Input!$B$106&lt;='Income Replacement Calculations'!$AL56,Input!$B$107&gt;='Income Replacement Calculations'!$AL56),1,0)</f>
        <v>0</v>
      </c>
      <c r="BD56" s="132">
        <f ca="1">IF(BC56=0,0,BC56+SUM(BC$6:BC55))</f>
        <v>0</v>
      </c>
      <c r="BE56" s="200">
        <f ca="1">IF(AND(Input!$B$106&lt;='Income Replacement Calculations'!$AL56,Input!$B$107&gt;='Income Replacement Calculations'!$AL56),Input!$B$104*((1+(Input!$B$108))^$C55),0)</f>
        <v>0</v>
      </c>
      <c r="BF56" s="201"/>
      <c r="BG56" s="202"/>
      <c r="BH56" s="132">
        <f ca="1">IF(AND(Input!$B$113&lt;='Income Replacement Calculations'!$AL56,Input!$B$114&gt;='Income Replacement Calculations'!$AL56),1,0)</f>
        <v>0</v>
      </c>
      <c r="BI56" s="132">
        <f ca="1">IF(BH56=0,0,BH56+SUM(BH$6:BH55))</f>
        <v>0</v>
      </c>
      <c r="BJ56" s="200">
        <f ca="1">IF(AND(Input!$B$113&lt;='Income Replacement Calculations'!$AL56,Input!$B$114&gt;='Income Replacement Calculations'!$AL56),Input!$B$111*((1+(Input!$B$115))^$C55),0)</f>
        <v>0</v>
      </c>
      <c r="BK56" s="201"/>
      <c r="BL56" s="202"/>
      <c r="BM56" s="132">
        <f ca="1">IF(AND(Input!$B$120&lt;='Income Replacement Calculations'!$AL56,Input!$B$121&gt;='Income Replacement Calculations'!$AL56),1,0)</f>
        <v>0</v>
      </c>
      <c r="BN56" s="132">
        <f ca="1">IF(BM56=0,0,BM56+SUM(BM$6:BM55))</f>
        <v>0</v>
      </c>
      <c r="BO56" s="132"/>
      <c r="BP56" s="210">
        <f t="shared" ca="1" si="26"/>
        <v>50</v>
      </c>
      <c r="BQ56" s="211">
        <f t="shared" si="33"/>
        <v>51</v>
      </c>
      <c r="BR56" s="189">
        <f t="shared" ca="1" si="27"/>
        <v>50</v>
      </c>
      <c r="BS56" s="190">
        <f t="shared" ca="1" si="28"/>
        <v>50</v>
      </c>
      <c r="BT56" s="132"/>
      <c r="BU56" s="200">
        <f ca="1">IF(AND(Input!$B$120&lt;='Income Replacement Calculations'!$AL56,Input!$B$121&gt;='Income Replacement Calculations'!$AL56),Input!$B$118*((1+(Input!$B$122))^$C55),0)</f>
        <v>0</v>
      </c>
      <c r="BV56" s="201"/>
      <c r="BW56" s="202"/>
      <c r="BX56" s="203">
        <f ca="1">IF(AND(Input!$B$127&lt;='Income Replacement Calculations'!$AL56,Input!$B$128&gt;='Income Replacement Calculations'!$AL56),1,0)</f>
        <v>0</v>
      </c>
      <c r="BY56" s="203">
        <f t="shared" ca="1" si="12"/>
        <v>0</v>
      </c>
      <c r="BZ56" s="200">
        <f ca="1">IF(AND(Input!$B$127&lt;='Income Replacement Calculations'!$AL56,Input!$B$128&gt;='Income Replacement Calculations'!$AL56),Input!$B$125*((1+(Input!$B$129))^$C55),0)</f>
        <v>0</v>
      </c>
      <c r="CA56" s="201"/>
      <c r="CB56" s="202"/>
      <c r="CC56" s="203">
        <f ca="1">IF(AND(Input!$B$134&lt;='Income Replacement Calculations'!$AL56,Input!$B$135&gt;='Income Replacement Calculations'!$AL56),1,0)</f>
        <v>0</v>
      </c>
      <c r="CD56" s="203">
        <f t="shared" ca="1" si="13"/>
        <v>0</v>
      </c>
      <c r="CE56" s="200">
        <f ca="1">IF(AND(Input!$B$134&lt;='Income Replacement Calculations'!$AL56,Input!$B$135&gt;='Income Replacement Calculations'!$AL56),Input!$B$132*((1+(Input!$B$136))^$C55),0)</f>
        <v>0</v>
      </c>
      <c r="CF56" s="201"/>
      <c r="CG56" s="202"/>
      <c r="CH56" s="203">
        <f ca="1">IF(AND(Input!$B$141&lt;='Income Replacement Calculations'!$AL56,Input!$B$142&gt;='Income Replacement Calculations'!$AL56),1,0)</f>
        <v>0</v>
      </c>
      <c r="CI56" s="203">
        <f t="shared" ca="1" si="14"/>
        <v>0</v>
      </c>
      <c r="CJ56" s="200">
        <f ca="1">IF(AND(Input!$B$141&lt;='Income Replacement Calculations'!$AL56,Input!$B$142&gt;='Income Replacement Calculations'!$AL56),Input!$B$139*((1+(Input!$B$143))^$C55),0)</f>
        <v>0</v>
      </c>
      <c r="CK56" s="201"/>
      <c r="CL56" s="202"/>
      <c r="CM56" s="203">
        <f ca="1">IF(AND(Input!$B$148&lt;='Income Replacement Calculations'!$AL56,Input!$B$149&gt;='Income Replacement Calculations'!$AL56),1,0)</f>
        <v>0</v>
      </c>
      <c r="CN56" s="203">
        <f t="shared" ca="1" si="15"/>
        <v>0</v>
      </c>
      <c r="CO56" s="200">
        <f ca="1">IF(AND(Input!$B$148&lt;='Income Replacement Calculations'!$AL56,Input!$B$149&gt;='Income Replacement Calculations'!$AL56),Input!$B$146*((1+(Input!$B$150))^$C55),0)</f>
        <v>0</v>
      </c>
      <c r="CP56" s="201"/>
      <c r="CQ56" s="202"/>
      <c r="CS56" s="204">
        <f ca="1">IF($E56&gt;Input!$B$72,0,IF($CX$8&lt;0,IF(ISBLANK(AB56),AA56,AB56)+IF(ISBLANK(AF56),AE56,AF56)+IF(ISBLANK(AQ56),AP56,AQ56)+IF(ISBLANK(AV56),AU56,AV56)+IF(ISBLANK(BA56),AZ56,BA56)+IF(ISBLANK(BF56),BE56,BF56)+IF(ISBLANK(BK56),BJ56,BK56)," "))</f>
        <v>0</v>
      </c>
      <c r="CT56" s="205">
        <f ca="1">IF(CY55=0,CS55+CT55-CW55,IF($E56&gt;Input!$B$72,0,CZ55))</f>
        <v>0</v>
      </c>
      <c r="CV56" s="204">
        <f ca="1">IF($E56&gt;Input!$B$72,0,((IF($Y56=0,Input!$B$64*((1+(Input!$B$70))^$C55),IF(OR($Y56=2,$Y56=3),Input!$B$58*((1+(Input!$B$70))^$C55),IF($Y56=1,Input!$B$61*((1+(Input!$B$70))^$C55),IF($Y56=7,Input!$B$68*((1+(Input!$B$70))^$C55),0)))))))</f>
        <v>0</v>
      </c>
      <c r="CW56" s="205">
        <f ca="1">IF($E56&gt;Input!$B$72,0,CV56+IF(ISBLANK(BV56),BU56,BV56)+IF(ISBLANK(CA56),BZ56,CA56)+IF(ISBLANK(CF56),CE56,CF56)+IF(ISBLANK(CK56),CJ56,CK56)+IF(ISBLANK(CP56),CO56,CP56))</f>
        <v>0</v>
      </c>
      <c r="CY56" s="200">
        <f ca="1">IF(E56&gt;Input!$B$72,0,CW56-CS56-CT56)</f>
        <v>0</v>
      </c>
      <c r="CZ56" s="208">
        <f t="shared" ca="1" si="35"/>
        <v>0</v>
      </c>
      <c r="DA56" s="213">
        <f ca="1">IF($E56&gt;Input!$B$72,0,-PV(Input!$B$73/12,C56*12,0,CY56*12,1))</f>
        <v>0</v>
      </c>
      <c r="DC56" s="210">
        <f t="shared" ca="1" si="29"/>
        <v>50</v>
      </c>
      <c r="DD56" s="211">
        <f t="shared" si="34"/>
        <v>51</v>
      </c>
      <c r="DE56" s="189">
        <f t="shared" ca="1" si="30"/>
        <v>50</v>
      </c>
      <c r="DF56" s="190">
        <f t="shared" ca="1" si="31"/>
        <v>50</v>
      </c>
      <c r="DG56" s="224"/>
      <c r="DH56" s="224"/>
      <c r="DI56" s="224"/>
      <c r="DJ56" s="227">
        <f ca="1">('Income Replacement Calculations'!CV56*12)+'Lump Sum Projectors'!BR56</f>
        <v>0</v>
      </c>
      <c r="DK56" s="227">
        <f ca="1">IF('Future Needs'!$X55&lt;0,0,'Future Needs'!X55)+'Lump Sum Projectors'!$BR56</f>
        <v>0</v>
      </c>
    </row>
    <row r="57" spans="2:115">
      <c r="B57" s="210">
        <f ca="1">IF('Income Replacement Calculations'!$CX$8&lt;0,B56+1)</f>
        <v>51</v>
      </c>
      <c r="C57" s="211">
        <f ca="1">IF('Income Replacement Calculations'!$CX$8&lt;0,C56+1)</f>
        <v>52</v>
      </c>
      <c r="D57" s="189">
        <f ca="1">IF('Income Replacement Calculations'!$CX$8&lt;0,D56+1)</f>
        <v>51</v>
      </c>
      <c r="E57" s="190">
        <f ca="1">IF('Income Replacement Calculations'!$CX$8&lt;0,E56+1)</f>
        <v>51</v>
      </c>
      <c r="G57" s="188" t="str">
        <f t="shared" si="17"/>
        <v xml:space="preserve"> </v>
      </c>
      <c r="H57" s="189">
        <f t="shared" si="41"/>
        <v>0</v>
      </c>
      <c r="I57" s="189">
        <f t="shared" si="6"/>
        <v>0</v>
      </c>
      <c r="J57" s="189" t="str">
        <f t="shared" si="18"/>
        <v xml:space="preserve"> </v>
      </c>
      <c r="K57" s="189">
        <f t="shared" si="36"/>
        <v>0</v>
      </c>
      <c r="L57" s="189">
        <f t="shared" si="7"/>
        <v>0</v>
      </c>
      <c r="M57" s="189" t="str">
        <f t="shared" si="19"/>
        <v xml:space="preserve"> </v>
      </c>
      <c r="N57" s="189">
        <f t="shared" si="37"/>
        <v>0</v>
      </c>
      <c r="O57" s="189">
        <f t="shared" si="8"/>
        <v>0</v>
      </c>
      <c r="P57" s="189" t="str">
        <f t="shared" si="20"/>
        <v xml:space="preserve"> </v>
      </c>
      <c r="Q57" s="189">
        <f t="shared" si="38"/>
        <v>0</v>
      </c>
      <c r="R57" s="189">
        <f t="shared" si="9"/>
        <v>0</v>
      </c>
      <c r="S57" s="190" t="str">
        <f t="shared" si="21"/>
        <v xml:space="preserve"> </v>
      </c>
      <c r="T57" s="191">
        <f t="shared" si="39"/>
        <v>0</v>
      </c>
      <c r="U57" s="192">
        <f t="shared" si="10"/>
        <v>0</v>
      </c>
      <c r="V57" s="193" t="str">
        <f t="shared" si="22"/>
        <v xml:space="preserve"> </v>
      </c>
      <c r="W57" s="191">
        <f t="shared" si="40"/>
        <v>0</v>
      </c>
      <c r="X57" s="192">
        <f t="shared" si="11"/>
        <v>0</v>
      </c>
      <c r="Y57" s="192">
        <f ca="1">IF(Input!$B$66&lt;=E57,7,I57+L57+O57+R57+U57+X57)</f>
        <v>7</v>
      </c>
      <c r="AA57" s="200">
        <f ca="1">IF(OR($E57&gt;Input!$B$72,$Y57=0),0,IF(OR($Y57=2,$Y57=3),Input!$B$59*((1+(Input!$B$71))^C56),IF(Y57=1,Input!$B$62*((1+(Input!$B$71))^C56))))+IF($E57&gt;Input!$B$72,0,IF($E57&gt;59,Input!$B$67*((1+(Input!$B$71))^C56)))</f>
        <v>0</v>
      </c>
      <c r="AB57" s="201"/>
      <c r="AC57" s="212"/>
      <c r="AD57" s="197"/>
      <c r="AE57" s="208">
        <f ca="1">IF(OR($E57&gt;=Input!$B$72,$E57&gt;=Input!$B$66),0,IF($Y57&gt;=2,Input!$B$60*((1+(Input!$B$69))^$C56),IF($Y57=1,Input!$B$63*((1+(Input!$B$69))^$C56),IF($Y57=0,Input!$B$65*((1+(Input!$B$69))^$C56),0))))</f>
        <v>0</v>
      </c>
      <c r="AF57" s="201"/>
      <c r="AG57" s="202"/>
      <c r="AI57" s="210">
        <f t="shared" ca="1" si="23"/>
        <v>51</v>
      </c>
      <c r="AJ57" s="211">
        <f t="shared" si="32"/>
        <v>52</v>
      </c>
      <c r="AK57" s="189">
        <f t="shared" ca="1" si="24"/>
        <v>51</v>
      </c>
      <c r="AL57" s="190">
        <f t="shared" ca="1" si="25"/>
        <v>51</v>
      </c>
      <c r="AN57" s="132">
        <f ca="1">IF(AND(Input!$B$85&lt;='Income Replacement Calculations'!$AL57,Input!$B$86&gt;='Income Replacement Calculations'!$AL57),1,0)</f>
        <v>0</v>
      </c>
      <c r="AO57" s="132">
        <f ca="1">IF(AN57=0,0,AN57+SUM(AN$6:AN56))</f>
        <v>0</v>
      </c>
      <c r="AP57" s="200">
        <f ca="1">IF(AND(Input!$B$85&lt;='Income Replacement Calculations'!$AL57,Input!$B$86&gt;='Income Replacement Calculations'!$AL57),Input!$B$83*((1+(Input!$B$87))^$C56),0)</f>
        <v>0</v>
      </c>
      <c r="AQ57" s="201"/>
      <c r="AR57" s="202"/>
      <c r="AS57" s="132">
        <f ca="1">IF(AND(Input!$B$92&lt;='Income Replacement Calculations'!$AL57,Input!$B$93&gt;='Income Replacement Calculations'!$AL57),1,0)</f>
        <v>0</v>
      </c>
      <c r="AT57" s="132">
        <f ca="1">IF(AS57=0,0,AS57+SUM(AS$6:AS56))</f>
        <v>0</v>
      </c>
      <c r="AU57" s="200">
        <f ca="1">IF(AND(Input!$B$92&lt;='Income Replacement Calculations'!$AL57,Input!$B$93&gt;='Income Replacement Calculations'!$AL57),Input!$B$90*((1+(Input!$B$94))^$C56),0)</f>
        <v>0</v>
      </c>
      <c r="AV57" s="201"/>
      <c r="AW57" s="202"/>
      <c r="AX57" s="132">
        <f ca="1">IF(AND(Input!$B$99&lt;='Income Replacement Calculations'!$AL57,Input!$B$100&gt;='Income Replacement Calculations'!$AL57),1,0)</f>
        <v>0</v>
      </c>
      <c r="AY57" s="132">
        <f ca="1">IF(AX57=0,0,AX57+SUM(AX$6:AX56))</f>
        <v>0</v>
      </c>
      <c r="AZ57" s="200">
        <f ca="1">IF(AND(Input!$B$99&lt;='Income Replacement Calculations'!$AL57,Input!$B$100&gt;='Income Replacement Calculations'!$AL57),Input!$B$97*((1+(Input!$B$101))^$C56),0)</f>
        <v>0</v>
      </c>
      <c r="BA57" s="201"/>
      <c r="BB57" s="202"/>
      <c r="BC57" s="132">
        <f ca="1">IF(AND(Input!$B$106&lt;='Income Replacement Calculations'!$AL57,Input!$B$107&gt;='Income Replacement Calculations'!$AL57),1,0)</f>
        <v>0</v>
      </c>
      <c r="BD57" s="132">
        <f ca="1">IF(BC57=0,0,BC57+SUM(BC$6:BC56))</f>
        <v>0</v>
      </c>
      <c r="BE57" s="200">
        <f ca="1">IF(AND(Input!$B$106&lt;='Income Replacement Calculations'!$AL57,Input!$B$107&gt;='Income Replacement Calculations'!$AL57),Input!$B$104*((1+(Input!$B$108))^$C56),0)</f>
        <v>0</v>
      </c>
      <c r="BF57" s="201"/>
      <c r="BG57" s="202"/>
      <c r="BH57" s="132">
        <f ca="1">IF(AND(Input!$B$113&lt;='Income Replacement Calculations'!$AL57,Input!$B$114&gt;='Income Replacement Calculations'!$AL57),1,0)</f>
        <v>0</v>
      </c>
      <c r="BI57" s="132">
        <f ca="1">IF(BH57=0,0,BH57+SUM(BH$6:BH56))</f>
        <v>0</v>
      </c>
      <c r="BJ57" s="200">
        <f ca="1">IF(AND(Input!$B$113&lt;='Income Replacement Calculations'!$AL57,Input!$B$114&gt;='Income Replacement Calculations'!$AL57),Input!$B$111*((1+(Input!$B$115))^$C56),0)</f>
        <v>0</v>
      </c>
      <c r="BK57" s="201"/>
      <c r="BL57" s="202"/>
      <c r="BM57" s="132">
        <f ca="1">IF(AND(Input!$B$120&lt;='Income Replacement Calculations'!$AL57,Input!$B$121&gt;='Income Replacement Calculations'!$AL57),1,0)</f>
        <v>0</v>
      </c>
      <c r="BN57" s="132">
        <f ca="1">IF(BM57=0,0,BM57+SUM(BM$6:BM56))</f>
        <v>0</v>
      </c>
      <c r="BO57" s="132"/>
      <c r="BP57" s="210">
        <f t="shared" ca="1" si="26"/>
        <v>51</v>
      </c>
      <c r="BQ57" s="211">
        <f t="shared" si="33"/>
        <v>52</v>
      </c>
      <c r="BR57" s="189">
        <f t="shared" ca="1" si="27"/>
        <v>51</v>
      </c>
      <c r="BS57" s="190">
        <f t="shared" ca="1" si="28"/>
        <v>51</v>
      </c>
      <c r="BT57" s="132"/>
      <c r="BU57" s="200">
        <f ca="1">IF(AND(Input!$B$120&lt;='Income Replacement Calculations'!$AL57,Input!$B$121&gt;='Income Replacement Calculations'!$AL57),Input!$B$118*((1+(Input!$B$122))^$C56),0)</f>
        <v>0</v>
      </c>
      <c r="BV57" s="201"/>
      <c r="BW57" s="202"/>
      <c r="BX57" s="203">
        <f ca="1">IF(AND(Input!$B$127&lt;='Income Replacement Calculations'!$AL57,Input!$B$128&gt;='Income Replacement Calculations'!$AL57),1,0)</f>
        <v>0</v>
      </c>
      <c r="BY57" s="203">
        <f t="shared" ca="1" si="12"/>
        <v>0</v>
      </c>
      <c r="BZ57" s="200">
        <f ca="1">IF(AND(Input!$B$127&lt;='Income Replacement Calculations'!$AL57,Input!$B$128&gt;='Income Replacement Calculations'!$AL57),Input!$B$125*((1+(Input!$B$129))^$C56),0)</f>
        <v>0</v>
      </c>
      <c r="CA57" s="201"/>
      <c r="CB57" s="202"/>
      <c r="CC57" s="203">
        <f ca="1">IF(AND(Input!$B$134&lt;='Income Replacement Calculations'!$AL57,Input!$B$135&gt;='Income Replacement Calculations'!$AL57),1,0)</f>
        <v>0</v>
      </c>
      <c r="CD57" s="203">
        <f t="shared" ca="1" si="13"/>
        <v>0</v>
      </c>
      <c r="CE57" s="200">
        <f ca="1">IF(AND(Input!$B$134&lt;='Income Replacement Calculations'!$AL57,Input!$B$135&gt;='Income Replacement Calculations'!$AL57),Input!$B$132*((1+(Input!$B$136))^$C56),0)</f>
        <v>0</v>
      </c>
      <c r="CF57" s="201"/>
      <c r="CG57" s="202"/>
      <c r="CH57" s="203">
        <f ca="1">IF(AND(Input!$B$141&lt;='Income Replacement Calculations'!$AL57,Input!$B$142&gt;='Income Replacement Calculations'!$AL57),1,0)</f>
        <v>0</v>
      </c>
      <c r="CI57" s="203">
        <f t="shared" ca="1" si="14"/>
        <v>0</v>
      </c>
      <c r="CJ57" s="200">
        <f ca="1">IF(AND(Input!$B$141&lt;='Income Replacement Calculations'!$AL57,Input!$B$142&gt;='Income Replacement Calculations'!$AL57),Input!$B$139*((1+(Input!$B$143))^$C56),0)</f>
        <v>0</v>
      </c>
      <c r="CK57" s="201"/>
      <c r="CL57" s="202"/>
      <c r="CM57" s="203">
        <f ca="1">IF(AND(Input!$B$148&lt;='Income Replacement Calculations'!$AL57,Input!$B$149&gt;='Income Replacement Calculations'!$AL57),1,0)</f>
        <v>0</v>
      </c>
      <c r="CN57" s="203">
        <f t="shared" ca="1" si="15"/>
        <v>0</v>
      </c>
      <c r="CO57" s="200">
        <f ca="1">IF(AND(Input!$B$148&lt;='Income Replacement Calculations'!$AL57,Input!$B$149&gt;='Income Replacement Calculations'!$AL57),Input!$B$146*((1+(Input!$B$150))^$C56),0)</f>
        <v>0</v>
      </c>
      <c r="CP57" s="201"/>
      <c r="CQ57" s="202"/>
      <c r="CS57" s="204">
        <f ca="1">IF($E57&gt;Input!$B$72,0,IF($CX$8&lt;0,IF(ISBLANK(AB57),AA57,AB57)+IF(ISBLANK(AF57),AE57,AF57)+IF(ISBLANK(AQ57),AP57,AQ57)+IF(ISBLANK(AV57),AU57,AV57)+IF(ISBLANK(BA57),AZ57,BA57)+IF(ISBLANK(BF57),BE57,BF57)+IF(ISBLANK(BK57),BJ57,BK57)," "))</f>
        <v>0</v>
      </c>
      <c r="CT57" s="205">
        <f ca="1">IF(CY56=0,CS56+CT56-CW56,IF($E57&gt;Input!$B$72,0,CZ56))</f>
        <v>0</v>
      </c>
      <c r="CV57" s="204">
        <f ca="1">IF($E57&gt;Input!$B$72,0,((IF($Y57=0,Input!$B$64*((1+(Input!$B$70))^$C56),IF(OR($Y57=2,$Y57=3),Input!$B$58*((1+(Input!$B$70))^$C56),IF($Y57=1,Input!$B$61*((1+(Input!$B$70))^$C56),IF($Y57=7,Input!$B$68*((1+(Input!$B$70))^$C56),0)))))))</f>
        <v>0</v>
      </c>
      <c r="CW57" s="205">
        <f ca="1">IF($E57&gt;Input!$B$72,0,CV57+IF(ISBLANK(BV57),BU57,BV57)+IF(ISBLANK(CA57),BZ57,CA57)+IF(ISBLANK(CF57),CE57,CF57)+IF(ISBLANK(CK57),CJ57,CK57)+IF(ISBLANK(CP57),CO57,CP57))</f>
        <v>0</v>
      </c>
      <c r="CY57" s="200">
        <f ca="1">IF(E57&gt;Input!$B$72,0,CW57-CS57-CT57)</f>
        <v>0</v>
      </c>
      <c r="CZ57" s="208">
        <f t="shared" ca="1" si="35"/>
        <v>0</v>
      </c>
      <c r="DA57" s="213">
        <f ca="1">IF($E57&gt;Input!$B$72,0,-PV(Input!$B$73/12,C57*12,0,CY57*12,1))</f>
        <v>0</v>
      </c>
      <c r="DC57" s="210">
        <f t="shared" ca="1" si="29"/>
        <v>51</v>
      </c>
      <c r="DD57" s="211">
        <f t="shared" si="34"/>
        <v>52</v>
      </c>
      <c r="DE57" s="189">
        <f t="shared" ca="1" si="30"/>
        <v>51</v>
      </c>
      <c r="DF57" s="190">
        <f t="shared" ca="1" si="31"/>
        <v>51</v>
      </c>
      <c r="DG57" s="224"/>
      <c r="DH57" s="224"/>
      <c r="DI57" s="224"/>
      <c r="DJ57" s="227">
        <f ca="1">('Income Replacement Calculations'!CV57*12)+'Lump Sum Projectors'!BR57</f>
        <v>0</v>
      </c>
      <c r="DK57" s="227">
        <f ca="1">IF('Future Needs'!$X56&lt;0,0,'Future Needs'!X56)+'Lump Sum Projectors'!$BR57</f>
        <v>0</v>
      </c>
    </row>
    <row r="58" spans="2:115">
      <c r="B58" s="210">
        <f ca="1">IF('Income Replacement Calculations'!$CX$8&lt;0,B57+1)</f>
        <v>52</v>
      </c>
      <c r="C58" s="211">
        <f ca="1">IF('Income Replacement Calculations'!$CX$8&lt;0,C57+1)</f>
        <v>53</v>
      </c>
      <c r="D58" s="189">
        <f ca="1">IF('Income Replacement Calculations'!$CX$8&lt;0,D57+1)</f>
        <v>52</v>
      </c>
      <c r="E58" s="190">
        <f ca="1">IF('Income Replacement Calculations'!$CX$8&lt;0,E57+1)</f>
        <v>52</v>
      </c>
      <c r="G58" s="188" t="str">
        <f t="shared" si="17"/>
        <v xml:space="preserve"> </v>
      </c>
      <c r="H58" s="189">
        <f t="shared" si="41"/>
        <v>0</v>
      </c>
      <c r="I58" s="189">
        <f t="shared" si="6"/>
        <v>0</v>
      </c>
      <c r="J58" s="189" t="str">
        <f t="shared" si="18"/>
        <v xml:space="preserve"> </v>
      </c>
      <c r="K58" s="189">
        <f t="shared" si="36"/>
        <v>0</v>
      </c>
      <c r="L58" s="189">
        <f t="shared" si="7"/>
        <v>0</v>
      </c>
      <c r="M58" s="189" t="str">
        <f t="shared" si="19"/>
        <v xml:space="preserve"> </v>
      </c>
      <c r="N58" s="189">
        <f t="shared" si="37"/>
        <v>0</v>
      </c>
      <c r="O58" s="189">
        <f t="shared" si="8"/>
        <v>0</v>
      </c>
      <c r="P58" s="189" t="str">
        <f t="shared" si="20"/>
        <v xml:space="preserve"> </v>
      </c>
      <c r="Q58" s="189">
        <f t="shared" si="38"/>
        <v>0</v>
      </c>
      <c r="R58" s="189">
        <f t="shared" si="9"/>
        <v>0</v>
      </c>
      <c r="S58" s="190" t="str">
        <f t="shared" si="21"/>
        <v xml:space="preserve"> </v>
      </c>
      <c r="T58" s="191">
        <f t="shared" si="39"/>
        <v>0</v>
      </c>
      <c r="U58" s="192">
        <f t="shared" si="10"/>
        <v>0</v>
      </c>
      <c r="V58" s="193" t="str">
        <f t="shared" si="22"/>
        <v xml:space="preserve"> </v>
      </c>
      <c r="W58" s="191">
        <f t="shared" si="40"/>
        <v>0</v>
      </c>
      <c r="X58" s="192">
        <f t="shared" si="11"/>
        <v>0</v>
      </c>
      <c r="Y58" s="192">
        <f ca="1">IF(Input!$B$66&lt;=E58,7,I58+L58+O58+R58+U58+X58)</f>
        <v>7</v>
      </c>
      <c r="AA58" s="200">
        <f ca="1">IF(OR($E58&gt;Input!$B$72,$Y58=0),0,IF(OR($Y58=2,$Y58=3),Input!$B$59*((1+(Input!$B$71))^C57),IF(Y58=1,Input!$B$62*((1+(Input!$B$71))^C57))))+IF($E58&gt;Input!$B$72,0,IF($E58&gt;59,Input!$B$67*((1+(Input!$B$71))^C57)))</f>
        <v>0</v>
      </c>
      <c r="AB58" s="201"/>
      <c r="AC58" s="212"/>
      <c r="AD58" s="197"/>
      <c r="AE58" s="208">
        <f ca="1">IF(OR($E58&gt;=Input!$B$72,$E58&gt;=Input!$B$66),0,IF($Y58&gt;=2,Input!$B$60*((1+(Input!$B$69))^$C57),IF($Y58=1,Input!$B$63*((1+(Input!$B$69))^$C57),IF($Y58=0,Input!$B$65*((1+(Input!$B$69))^$C57),0))))</f>
        <v>0</v>
      </c>
      <c r="AF58" s="201"/>
      <c r="AG58" s="202"/>
      <c r="AI58" s="210">
        <f t="shared" ca="1" si="23"/>
        <v>52</v>
      </c>
      <c r="AJ58" s="211">
        <f t="shared" si="32"/>
        <v>53</v>
      </c>
      <c r="AK58" s="189">
        <f t="shared" ca="1" si="24"/>
        <v>52</v>
      </c>
      <c r="AL58" s="190">
        <f t="shared" ca="1" si="25"/>
        <v>52</v>
      </c>
      <c r="AN58" s="132">
        <f ca="1">IF(AND(Input!$B$85&lt;='Income Replacement Calculations'!$AL58,Input!$B$86&gt;='Income Replacement Calculations'!$AL58),1,0)</f>
        <v>0</v>
      </c>
      <c r="AO58" s="132">
        <f ca="1">IF(AN58=0,0,AN58+SUM(AN$6:AN57))</f>
        <v>0</v>
      </c>
      <c r="AP58" s="200">
        <f ca="1">IF(AND(Input!$B$85&lt;='Income Replacement Calculations'!$AL58,Input!$B$86&gt;='Income Replacement Calculations'!$AL58),Input!$B$83*((1+(Input!$B$87))^$C57),0)</f>
        <v>0</v>
      </c>
      <c r="AQ58" s="201"/>
      <c r="AR58" s="202"/>
      <c r="AS58" s="132">
        <f ca="1">IF(AND(Input!$B$92&lt;='Income Replacement Calculations'!$AL58,Input!$B$93&gt;='Income Replacement Calculations'!$AL58),1,0)</f>
        <v>0</v>
      </c>
      <c r="AT58" s="132">
        <f ca="1">IF(AS58=0,0,AS58+SUM(AS$6:AS57))</f>
        <v>0</v>
      </c>
      <c r="AU58" s="200">
        <f ca="1">IF(AND(Input!$B$92&lt;='Income Replacement Calculations'!$AL58,Input!$B$93&gt;='Income Replacement Calculations'!$AL58),Input!$B$90*((1+(Input!$B$94))^$C57),0)</f>
        <v>0</v>
      </c>
      <c r="AV58" s="201"/>
      <c r="AW58" s="202"/>
      <c r="AX58" s="132">
        <f ca="1">IF(AND(Input!$B$99&lt;='Income Replacement Calculations'!$AL58,Input!$B$100&gt;='Income Replacement Calculations'!$AL58),1,0)</f>
        <v>0</v>
      </c>
      <c r="AY58" s="132">
        <f ca="1">IF(AX58=0,0,AX58+SUM(AX$6:AX57))</f>
        <v>0</v>
      </c>
      <c r="AZ58" s="200">
        <f ca="1">IF(AND(Input!$B$99&lt;='Income Replacement Calculations'!$AL58,Input!$B$100&gt;='Income Replacement Calculations'!$AL58),Input!$B$97*((1+(Input!$B$101))^$C57),0)</f>
        <v>0</v>
      </c>
      <c r="BA58" s="201"/>
      <c r="BB58" s="202"/>
      <c r="BC58" s="132">
        <f ca="1">IF(AND(Input!$B$106&lt;='Income Replacement Calculations'!$AL58,Input!$B$107&gt;='Income Replacement Calculations'!$AL58),1,0)</f>
        <v>0</v>
      </c>
      <c r="BD58" s="132">
        <f ca="1">IF(BC58=0,0,BC58+SUM(BC$6:BC57))</f>
        <v>0</v>
      </c>
      <c r="BE58" s="200">
        <f ca="1">IF(AND(Input!$B$106&lt;='Income Replacement Calculations'!$AL58,Input!$B$107&gt;='Income Replacement Calculations'!$AL58),Input!$B$104*((1+(Input!$B$108))^$C57),0)</f>
        <v>0</v>
      </c>
      <c r="BF58" s="201"/>
      <c r="BG58" s="202"/>
      <c r="BH58" s="132">
        <f ca="1">IF(AND(Input!$B$113&lt;='Income Replacement Calculations'!$AL58,Input!$B$114&gt;='Income Replacement Calculations'!$AL58),1,0)</f>
        <v>0</v>
      </c>
      <c r="BI58" s="132">
        <f ca="1">IF(BH58=0,0,BH58+SUM(BH$6:BH57))</f>
        <v>0</v>
      </c>
      <c r="BJ58" s="200">
        <f ca="1">IF(AND(Input!$B$113&lt;='Income Replacement Calculations'!$AL58,Input!$B$114&gt;='Income Replacement Calculations'!$AL58),Input!$B$111*((1+(Input!$B$115))^$C57),0)</f>
        <v>0</v>
      </c>
      <c r="BK58" s="201"/>
      <c r="BL58" s="202"/>
      <c r="BM58" s="132">
        <f ca="1">IF(AND(Input!$B$120&lt;='Income Replacement Calculations'!$AL58,Input!$B$121&gt;='Income Replacement Calculations'!$AL58),1,0)</f>
        <v>0</v>
      </c>
      <c r="BN58" s="132">
        <f ca="1">IF(BM58=0,0,BM58+SUM(BM$6:BM57))</f>
        <v>0</v>
      </c>
      <c r="BO58" s="132"/>
      <c r="BP58" s="210">
        <f t="shared" ca="1" si="26"/>
        <v>52</v>
      </c>
      <c r="BQ58" s="211">
        <f t="shared" si="33"/>
        <v>53</v>
      </c>
      <c r="BR58" s="189">
        <f t="shared" ca="1" si="27"/>
        <v>52</v>
      </c>
      <c r="BS58" s="190">
        <f t="shared" ca="1" si="28"/>
        <v>52</v>
      </c>
      <c r="BT58" s="132"/>
      <c r="BU58" s="200">
        <f ca="1">IF(AND(Input!$B$120&lt;='Income Replacement Calculations'!$AL58,Input!$B$121&gt;='Income Replacement Calculations'!$AL58),Input!$B$118*((1+(Input!$B$122))^$C57),0)</f>
        <v>0</v>
      </c>
      <c r="BV58" s="201"/>
      <c r="BW58" s="202"/>
      <c r="BX58" s="203">
        <f ca="1">IF(AND(Input!$B$127&lt;='Income Replacement Calculations'!$AL58,Input!$B$128&gt;='Income Replacement Calculations'!$AL58),1,0)</f>
        <v>0</v>
      </c>
      <c r="BY58" s="203">
        <f t="shared" ca="1" si="12"/>
        <v>0</v>
      </c>
      <c r="BZ58" s="200">
        <f ca="1">IF(AND(Input!$B$127&lt;='Income Replacement Calculations'!$AL58,Input!$B$128&gt;='Income Replacement Calculations'!$AL58),Input!$B$125*((1+(Input!$B$129))^$C57),0)</f>
        <v>0</v>
      </c>
      <c r="CA58" s="201"/>
      <c r="CB58" s="202"/>
      <c r="CC58" s="203">
        <f ca="1">IF(AND(Input!$B$134&lt;='Income Replacement Calculations'!$AL58,Input!$B$135&gt;='Income Replacement Calculations'!$AL58),1,0)</f>
        <v>0</v>
      </c>
      <c r="CD58" s="203">
        <f t="shared" ca="1" si="13"/>
        <v>0</v>
      </c>
      <c r="CE58" s="200">
        <f ca="1">IF(AND(Input!$B$134&lt;='Income Replacement Calculations'!$AL58,Input!$B$135&gt;='Income Replacement Calculations'!$AL58),Input!$B$132*((1+(Input!$B$136))^$C57),0)</f>
        <v>0</v>
      </c>
      <c r="CF58" s="201"/>
      <c r="CG58" s="202"/>
      <c r="CH58" s="203">
        <f ca="1">IF(AND(Input!$B$141&lt;='Income Replacement Calculations'!$AL58,Input!$B$142&gt;='Income Replacement Calculations'!$AL58),1,0)</f>
        <v>0</v>
      </c>
      <c r="CI58" s="203">
        <f t="shared" ca="1" si="14"/>
        <v>0</v>
      </c>
      <c r="CJ58" s="200">
        <f ca="1">IF(AND(Input!$B$141&lt;='Income Replacement Calculations'!$AL58,Input!$B$142&gt;='Income Replacement Calculations'!$AL58),Input!$B$139*((1+(Input!$B$143))^$C57),0)</f>
        <v>0</v>
      </c>
      <c r="CK58" s="201"/>
      <c r="CL58" s="202"/>
      <c r="CM58" s="203">
        <f ca="1">IF(AND(Input!$B$148&lt;='Income Replacement Calculations'!$AL58,Input!$B$149&gt;='Income Replacement Calculations'!$AL58),1,0)</f>
        <v>0</v>
      </c>
      <c r="CN58" s="203">
        <f t="shared" ca="1" si="15"/>
        <v>0</v>
      </c>
      <c r="CO58" s="200">
        <f ca="1">IF(AND(Input!$B$148&lt;='Income Replacement Calculations'!$AL58,Input!$B$149&gt;='Income Replacement Calculations'!$AL58),Input!$B$146*((1+(Input!$B$150))^$C57),0)</f>
        <v>0</v>
      </c>
      <c r="CP58" s="201"/>
      <c r="CQ58" s="202"/>
      <c r="CS58" s="204">
        <f ca="1">IF($E58&gt;Input!$B$72,0,IF($CX$8&lt;0,IF(ISBLANK(AB58),AA58,AB58)+IF(ISBLANK(AF58),AE58,AF58)+IF(ISBLANK(AQ58),AP58,AQ58)+IF(ISBLANK(AV58),AU58,AV58)+IF(ISBLANK(BA58),AZ58,BA58)+IF(ISBLANK(BF58),BE58,BF58)+IF(ISBLANK(BK58),BJ58,BK58)," "))</f>
        <v>0</v>
      </c>
      <c r="CT58" s="205">
        <f ca="1">IF(CY57=0,CS57+CT57-CW57,IF($E58&gt;Input!$B$72,0,CZ57))</f>
        <v>0</v>
      </c>
      <c r="CV58" s="204">
        <f ca="1">IF($E58&gt;Input!$B$72,0,((IF($Y58=0,Input!$B$64*((1+(Input!$B$70))^$C57),IF(OR($Y58=2,$Y58=3),Input!$B$58*((1+(Input!$B$70))^$C57),IF($Y58=1,Input!$B$61*((1+(Input!$B$70))^$C57),IF($Y58=7,Input!$B$68*((1+(Input!$B$70))^$C57),0)))))))</f>
        <v>0</v>
      </c>
      <c r="CW58" s="205">
        <f ca="1">IF($E58&gt;Input!$B$72,0,CV58+IF(ISBLANK(BV58),BU58,BV58)+IF(ISBLANK(CA58),BZ58,CA58)+IF(ISBLANK(CF58),CE58,CF58)+IF(ISBLANK(CK58),CJ58,CK58)+IF(ISBLANK(CP58),CO58,CP58))</f>
        <v>0</v>
      </c>
      <c r="CY58" s="200">
        <f ca="1">IF(E58&gt;Input!$B$72,0,CW58-CS58-CT58)</f>
        <v>0</v>
      </c>
      <c r="CZ58" s="208">
        <f t="shared" ca="1" si="35"/>
        <v>0</v>
      </c>
      <c r="DA58" s="213">
        <f ca="1">IF($E58&gt;Input!$B$72,0,-PV(Input!$B$73/12,C58*12,0,CY58*12,1))</f>
        <v>0</v>
      </c>
      <c r="DC58" s="210">
        <f t="shared" ca="1" si="29"/>
        <v>52</v>
      </c>
      <c r="DD58" s="211">
        <f t="shared" si="34"/>
        <v>53</v>
      </c>
      <c r="DE58" s="189">
        <f t="shared" ca="1" si="30"/>
        <v>52</v>
      </c>
      <c r="DF58" s="190">
        <f t="shared" ca="1" si="31"/>
        <v>52</v>
      </c>
      <c r="DG58" s="224"/>
      <c r="DH58" s="224"/>
      <c r="DI58" s="224"/>
      <c r="DJ58" s="227">
        <f ca="1">('Income Replacement Calculations'!CV58*12)+'Lump Sum Projectors'!BR58</f>
        <v>0</v>
      </c>
      <c r="DK58" s="227">
        <f ca="1">IF('Future Needs'!$X57&lt;0,0,'Future Needs'!X57)+'Lump Sum Projectors'!$BR58</f>
        <v>0</v>
      </c>
    </row>
    <row r="59" spans="2:115">
      <c r="B59" s="210">
        <f ca="1">IF('Income Replacement Calculations'!$CX$8&lt;0,B58+1)</f>
        <v>53</v>
      </c>
      <c r="C59" s="211">
        <f ca="1">IF('Income Replacement Calculations'!$CX$8&lt;0,C58+1)</f>
        <v>54</v>
      </c>
      <c r="D59" s="189">
        <f ca="1">IF('Income Replacement Calculations'!$CX$8&lt;0,D58+1)</f>
        <v>53</v>
      </c>
      <c r="E59" s="190">
        <f ca="1">IF('Income Replacement Calculations'!$CX$8&lt;0,E58+1)</f>
        <v>53</v>
      </c>
      <c r="G59" s="188" t="str">
        <f t="shared" si="17"/>
        <v xml:space="preserve"> </v>
      </c>
      <c r="H59" s="189">
        <f t="shared" si="41"/>
        <v>0</v>
      </c>
      <c r="I59" s="189">
        <f t="shared" si="6"/>
        <v>0</v>
      </c>
      <c r="J59" s="189" t="str">
        <f t="shared" si="18"/>
        <v xml:space="preserve"> </v>
      </c>
      <c r="K59" s="189">
        <f t="shared" si="36"/>
        <v>0</v>
      </c>
      <c r="L59" s="189">
        <f t="shared" si="7"/>
        <v>0</v>
      </c>
      <c r="M59" s="189" t="str">
        <f t="shared" si="19"/>
        <v xml:space="preserve"> </v>
      </c>
      <c r="N59" s="189">
        <f t="shared" si="37"/>
        <v>0</v>
      </c>
      <c r="O59" s="189">
        <f t="shared" si="8"/>
        <v>0</v>
      </c>
      <c r="P59" s="189" t="str">
        <f t="shared" si="20"/>
        <v xml:space="preserve"> </v>
      </c>
      <c r="Q59" s="189">
        <f t="shared" si="38"/>
        <v>0</v>
      </c>
      <c r="R59" s="189">
        <f t="shared" si="9"/>
        <v>0</v>
      </c>
      <c r="S59" s="190" t="str">
        <f t="shared" si="21"/>
        <v xml:space="preserve"> </v>
      </c>
      <c r="T59" s="191">
        <f t="shared" si="39"/>
        <v>0</v>
      </c>
      <c r="U59" s="192">
        <f t="shared" si="10"/>
        <v>0</v>
      </c>
      <c r="V59" s="193" t="str">
        <f t="shared" si="22"/>
        <v xml:space="preserve"> </v>
      </c>
      <c r="W59" s="191">
        <f t="shared" si="40"/>
        <v>0</v>
      </c>
      <c r="X59" s="192">
        <f t="shared" si="11"/>
        <v>0</v>
      </c>
      <c r="Y59" s="192">
        <f ca="1">IF(Input!$B$66&lt;=E59,7,I59+L59+O59+R59+U59+X59)</f>
        <v>7</v>
      </c>
      <c r="AA59" s="200">
        <f ca="1">IF(OR($E59&gt;Input!$B$72,$Y59=0),0,IF(OR($Y59=2,$Y59=3),Input!$B$59*((1+(Input!$B$71))^C58),IF(Y59=1,Input!$B$62*((1+(Input!$B$71))^C58))))+IF($E59&gt;Input!$B$72,0,IF($E59&gt;59,Input!$B$67*((1+(Input!$B$71))^C58)))</f>
        <v>0</v>
      </c>
      <c r="AB59" s="201"/>
      <c r="AC59" s="212"/>
      <c r="AD59" s="197"/>
      <c r="AE59" s="208">
        <f ca="1">IF(OR($E59&gt;=Input!$B$72,$E59&gt;=Input!$B$66),0,IF($Y59&gt;=2,Input!$B$60*((1+(Input!$B$69))^$C58),IF($Y59=1,Input!$B$63*((1+(Input!$B$69))^$C58),IF($Y59=0,Input!$B$65*((1+(Input!$B$69))^$C58),0))))</f>
        <v>0</v>
      </c>
      <c r="AF59" s="201"/>
      <c r="AG59" s="202"/>
      <c r="AI59" s="210">
        <f t="shared" ca="1" si="23"/>
        <v>53</v>
      </c>
      <c r="AJ59" s="211">
        <f t="shared" si="32"/>
        <v>54</v>
      </c>
      <c r="AK59" s="189">
        <f t="shared" ca="1" si="24"/>
        <v>53</v>
      </c>
      <c r="AL59" s="190">
        <f t="shared" ca="1" si="25"/>
        <v>53</v>
      </c>
      <c r="AN59" s="132">
        <f ca="1">IF(AND(Input!$B$85&lt;='Income Replacement Calculations'!$AL59,Input!$B$86&gt;='Income Replacement Calculations'!$AL59),1,0)</f>
        <v>0</v>
      </c>
      <c r="AO59" s="132">
        <f ca="1">IF(AN59=0,0,AN59+SUM(AN$6:AN58))</f>
        <v>0</v>
      </c>
      <c r="AP59" s="200">
        <f ca="1">IF(AND(Input!$B$85&lt;='Income Replacement Calculations'!$AL59,Input!$B$86&gt;='Income Replacement Calculations'!$AL59),Input!$B$83*((1+(Input!$B$87))^$C58),0)</f>
        <v>0</v>
      </c>
      <c r="AQ59" s="201"/>
      <c r="AR59" s="202"/>
      <c r="AS59" s="132">
        <f ca="1">IF(AND(Input!$B$92&lt;='Income Replacement Calculations'!$AL59,Input!$B$93&gt;='Income Replacement Calculations'!$AL59),1,0)</f>
        <v>0</v>
      </c>
      <c r="AT59" s="132">
        <f ca="1">IF(AS59=0,0,AS59+SUM(AS$6:AS58))</f>
        <v>0</v>
      </c>
      <c r="AU59" s="200">
        <f ca="1">IF(AND(Input!$B$92&lt;='Income Replacement Calculations'!$AL59,Input!$B$93&gt;='Income Replacement Calculations'!$AL59),Input!$B$90*((1+(Input!$B$94))^$C58),0)</f>
        <v>0</v>
      </c>
      <c r="AV59" s="201"/>
      <c r="AW59" s="202"/>
      <c r="AX59" s="132">
        <f ca="1">IF(AND(Input!$B$99&lt;='Income Replacement Calculations'!$AL59,Input!$B$100&gt;='Income Replacement Calculations'!$AL59),1,0)</f>
        <v>0</v>
      </c>
      <c r="AY59" s="132">
        <f ca="1">IF(AX59=0,0,AX59+SUM(AX$6:AX58))</f>
        <v>0</v>
      </c>
      <c r="AZ59" s="200">
        <f ca="1">IF(AND(Input!$B$99&lt;='Income Replacement Calculations'!$AL59,Input!$B$100&gt;='Income Replacement Calculations'!$AL59),Input!$B$97*((1+(Input!$B$101))^$C58),0)</f>
        <v>0</v>
      </c>
      <c r="BA59" s="201"/>
      <c r="BB59" s="202"/>
      <c r="BC59" s="132">
        <f ca="1">IF(AND(Input!$B$106&lt;='Income Replacement Calculations'!$AL59,Input!$B$107&gt;='Income Replacement Calculations'!$AL59),1,0)</f>
        <v>0</v>
      </c>
      <c r="BD59" s="132">
        <f ca="1">IF(BC59=0,0,BC59+SUM(BC$6:BC58))</f>
        <v>0</v>
      </c>
      <c r="BE59" s="200">
        <f ca="1">IF(AND(Input!$B$106&lt;='Income Replacement Calculations'!$AL59,Input!$B$107&gt;='Income Replacement Calculations'!$AL59),Input!$B$104*((1+(Input!$B$108))^$C58),0)</f>
        <v>0</v>
      </c>
      <c r="BF59" s="201"/>
      <c r="BG59" s="202"/>
      <c r="BH59" s="132">
        <f ca="1">IF(AND(Input!$B$113&lt;='Income Replacement Calculations'!$AL59,Input!$B$114&gt;='Income Replacement Calculations'!$AL59),1,0)</f>
        <v>0</v>
      </c>
      <c r="BI59" s="132">
        <f ca="1">IF(BH59=0,0,BH59+SUM(BH$6:BH58))</f>
        <v>0</v>
      </c>
      <c r="BJ59" s="200">
        <f ca="1">IF(AND(Input!$B$113&lt;='Income Replacement Calculations'!$AL59,Input!$B$114&gt;='Income Replacement Calculations'!$AL59),Input!$B$111*((1+(Input!$B$115))^$C58),0)</f>
        <v>0</v>
      </c>
      <c r="BK59" s="201"/>
      <c r="BL59" s="202"/>
      <c r="BM59" s="132">
        <f ca="1">IF(AND(Input!$B$120&lt;='Income Replacement Calculations'!$AL59,Input!$B$121&gt;='Income Replacement Calculations'!$AL59),1,0)</f>
        <v>0</v>
      </c>
      <c r="BN59" s="132">
        <f ca="1">IF(BM59=0,0,BM59+SUM(BM$6:BM58))</f>
        <v>0</v>
      </c>
      <c r="BO59" s="132"/>
      <c r="BP59" s="210">
        <f t="shared" ca="1" si="26"/>
        <v>53</v>
      </c>
      <c r="BQ59" s="211">
        <f t="shared" si="33"/>
        <v>54</v>
      </c>
      <c r="BR59" s="189">
        <f t="shared" ca="1" si="27"/>
        <v>53</v>
      </c>
      <c r="BS59" s="190">
        <f t="shared" ca="1" si="28"/>
        <v>53</v>
      </c>
      <c r="BT59" s="132"/>
      <c r="BU59" s="200">
        <f ca="1">IF(AND(Input!$B$120&lt;='Income Replacement Calculations'!$AL59,Input!$B$121&gt;='Income Replacement Calculations'!$AL59),Input!$B$118*((1+(Input!$B$122))^$C58),0)</f>
        <v>0</v>
      </c>
      <c r="BV59" s="201"/>
      <c r="BW59" s="202"/>
      <c r="BX59" s="203">
        <f ca="1">IF(AND(Input!$B$127&lt;='Income Replacement Calculations'!$AL59,Input!$B$128&gt;='Income Replacement Calculations'!$AL59),1,0)</f>
        <v>0</v>
      </c>
      <c r="BY59" s="203">
        <f t="shared" ca="1" si="12"/>
        <v>0</v>
      </c>
      <c r="BZ59" s="200">
        <f ca="1">IF(AND(Input!$B$127&lt;='Income Replacement Calculations'!$AL59,Input!$B$128&gt;='Income Replacement Calculations'!$AL59),Input!$B$125*((1+(Input!$B$129))^$C58),0)</f>
        <v>0</v>
      </c>
      <c r="CA59" s="201"/>
      <c r="CB59" s="202"/>
      <c r="CC59" s="203">
        <f ca="1">IF(AND(Input!$B$134&lt;='Income Replacement Calculations'!$AL59,Input!$B$135&gt;='Income Replacement Calculations'!$AL59),1,0)</f>
        <v>0</v>
      </c>
      <c r="CD59" s="203">
        <f t="shared" ca="1" si="13"/>
        <v>0</v>
      </c>
      <c r="CE59" s="200">
        <f ca="1">IF(AND(Input!$B$134&lt;='Income Replacement Calculations'!$AL59,Input!$B$135&gt;='Income Replacement Calculations'!$AL59),Input!$B$132*((1+(Input!$B$136))^$C58),0)</f>
        <v>0</v>
      </c>
      <c r="CF59" s="201"/>
      <c r="CG59" s="202"/>
      <c r="CH59" s="203">
        <f ca="1">IF(AND(Input!$B$141&lt;='Income Replacement Calculations'!$AL59,Input!$B$142&gt;='Income Replacement Calculations'!$AL59),1,0)</f>
        <v>0</v>
      </c>
      <c r="CI59" s="203">
        <f t="shared" ca="1" si="14"/>
        <v>0</v>
      </c>
      <c r="CJ59" s="200">
        <f ca="1">IF(AND(Input!$B$141&lt;='Income Replacement Calculations'!$AL59,Input!$B$142&gt;='Income Replacement Calculations'!$AL59),Input!$B$139*((1+(Input!$B$143))^$C58),0)</f>
        <v>0</v>
      </c>
      <c r="CK59" s="201"/>
      <c r="CL59" s="202"/>
      <c r="CM59" s="203">
        <f ca="1">IF(AND(Input!$B$148&lt;='Income Replacement Calculations'!$AL59,Input!$B$149&gt;='Income Replacement Calculations'!$AL59),1,0)</f>
        <v>0</v>
      </c>
      <c r="CN59" s="203">
        <f t="shared" ca="1" si="15"/>
        <v>0</v>
      </c>
      <c r="CO59" s="200">
        <f ca="1">IF(AND(Input!$B$148&lt;='Income Replacement Calculations'!$AL59,Input!$B$149&gt;='Income Replacement Calculations'!$AL59),Input!$B$146*((1+(Input!$B$150))^$C58),0)</f>
        <v>0</v>
      </c>
      <c r="CP59" s="201"/>
      <c r="CQ59" s="202"/>
      <c r="CS59" s="204">
        <f ca="1">IF($E59&gt;Input!$B$72,0,IF($CX$8&lt;0,IF(ISBLANK(AB59),AA59,AB59)+IF(ISBLANK(AF59),AE59,AF59)+IF(ISBLANK(AQ59),AP59,AQ59)+IF(ISBLANK(AV59),AU59,AV59)+IF(ISBLANK(BA59),AZ59,BA59)+IF(ISBLANK(BF59),BE59,BF59)+IF(ISBLANK(BK59),BJ59,BK59)," "))</f>
        <v>0</v>
      </c>
      <c r="CT59" s="205">
        <f ca="1">IF(CY58=0,CS58+CT58-CW58,IF($E59&gt;Input!$B$72,0,CZ58))</f>
        <v>0</v>
      </c>
      <c r="CV59" s="204">
        <f ca="1">IF($E59&gt;Input!$B$72,0,((IF($Y59=0,Input!$B$64*((1+(Input!$B$70))^$C58),IF(OR($Y59=2,$Y59=3),Input!$B$58*((1+(Input!$B$70))^$C58),IF($Y59=1,Input!$B$61*((1+(Input!$B$70))^$C58),IF($Y59=7,Input!$B$68*((1+(Input!$B$70))^$C58),0)))))))</f>
        <v>0</v>
      </c>
      <c r="CW59" s="205">
        <f ca="1">IF($E59&gt;Input!$B$72,0,CV59+IF(ISBLANK(BV59),BU59,BV59)+IF(ISBLANK(CA59),BZ59,CA59)+IF(ISBLANK(CF59),CE59,CF59)+IF(ISBLANK(CK59),CJ59,CK59)+IF(ISBLANK(CP59),CO59,CP59))</f>
        <v>0</v>
      </c>
      <c r="CY59" s="200">
        <f ca="1">IF(E59&gt;Input!$B$72,0,CW59-CS59-CT59)</f>
        <v>0</v>
      </c>
      <c r="CZ59" s="208">
        <f t="shared" ca="1" si="35"/>
        <v>0</v>
      </c>
      <c r="DA59" s="213">
        <f ca="1">IF($E59&gt;Input!$B$72,0,-PV(Input!$B$73/12,C59*12,0,CY59*12,1))</f>
        <v>0</v>
      </c>
      <c r="DC59" s="210">
        <f t="shared" ca="1" si="29"/>
        <v>53</v>
      </c>
      <c r="DD59" s="211">
        <f t="shared" si="34"/>
        <v>54</v>
      </c>
      <c r="DE59" s="189">
        <f t="shared" ca="1" si="30"/>
        <v>53</v>
      </c>
      <c r="DF59" s="190">
        <f t="shared" ca="1" si="31"/>
        <v>53</v>
      </c>
      <c r="DG59" s="224"/>
      <c r="DH59" s="224"/>
      <c r="DI59" s="224"/>
      <c r="DJ59" s="227">
        <f ca="1">('Income Replacement Calculations'!CV59*12)+'Lump Sum Projectors'!BR59</f>
        <v>0</v>
      </c>
      <c r="DK59" s="227">
        <f ca="1">IF('Future Needs'!$X58&lt;0,0,'Future Needs'!X58)+'Lump Sum Projectors'!$BR59</f>
        <v>0</v>
      </c>
    </row>
    <row r="60" spans="2:115">
      <c r="B60" s="210">
        <f ca="1">IF('Income Replacement Calculations'!$CX$8&lt;0,B59+1)</f>
        <v>54</v>
      </c>
      <c r="C60" s="211">
        <f ca="1">IF('Income Replacement Calculations'!$CX$8&lt;0,C59+1)</f>
        <v>55</v>
      </c>
      <c r="D60" s="189">
        <f ca="1">IF('Income Replacement Calculations'!$CX$8&lt;0,D59+1)</f>
        <v>54</v>
      </c>
      <c r="E60" s="190">
        <f ca="1">IF('Income Replacement Calculations'!$CX$8&lt;0,E59+1)</f>
        <v>54</v>
      </c>
      <c r="G60" s="188" t="str">
        <f t="shared" si="17"/>
        <v xml:space="preserve"> </v>
      </c>
      <c r="H60" s="189">
        <f t="shared" si="41"/>
        <v>0</v>
      </c>
      <c r="I60" s="189">
        <f t="shared" si="6"/>
        <v>0</v>
      </c>
      <c r="J60" s="189" t="str">
        <f t="shared" si="18"/>
        <v xml:space="preserve"> </v>
      </c>
      <c r="K60" s="189">
        <f t="shared" si="36"/>
        <v>0</v>
      </c>
      <c r="L60" s="189">
        <f t="shared" si="7"/>
        <v>0</v>
      </c>
      <c r="M60" s="189" t="str">
        <f t="shared" si="19"/>
        <v xml:space="preserve"> </v>
      </c>
      <c r="N60" s="189">
        <f t="shared" si="37"/>
        <v>0</v>
      </c>
      <c r="O60" s="189">
        <f t="shared" si="8"/>
        <v>0</v>
      </c>
      <c r="P60" s="189" t="str">
        <f t="shared" si="20"/>
        <v xml:space="preserve"> </v>
      </c>
      <c r="Q60" s="189">
        <f t="shared" si="38"/>
        <v>0</v>
      </c>
      <c r="R60" s="189">
        <f t="shared" si="9"/>
        <v>0</v>
      </c>
      <c r="S60" s="190" t="str">
        <f t="shared" si="21"/>
        <v xml:space="preserve"> </v>
      </c>
      <c r="T60" s="191">
        <f t="shared" si="39"/>
        <v>0</v>
      </c>
      <c r="U60" s="192">
        <f t="shared" si="10"/>
        <v>0</v>
      </c>
      <c r="V60" s="193" t="str">
        <f t="shared" si="22"/>
        <v xml:space="preserve"> </v>
      </c>
      <c r="W60" s="191">
        <f t="shared" si="40"/>
        <v>0</v>
      </c>
      <c r="X60" s="192">
        <f t="shared" si="11"/>
        <v>0</v>
      </c>
      <c r="Y60" s="192">
        <f ca="1">IF(Input!$B$66&lt;=E60,7,I60+L60+O60+R60+U60+X60)</f>
        <v>7</v>
      </c>
      <c r="AA60" s="200">
        <f ca="1">IF(OR($E60&gt;Input!$B$72,$Y60=0),0,IF(OR($Y60=2,$Y60=3),Input!$B$59*((1+(Input!$B$71))^C59),IF(Y60=1,Input!$B$62*((1+(Input!$B$71))^C59))))+IF($E60&gt;Input!$B$72,0,IF($E60&gt;59,Input!$B$67*((1+(Input!$B$71))^C59)))</f>
        <v>0</v>
      </c>
      <c r="AB60" s="201"/>
      <c r="AC60" s="212"/>
      <c r="AD60" s="197"/>
      <c r="AE60" s="208">
        <f ca="1">IF(OR($E60&gt;=Input!$B$72,$E60&gt;=Input!$B$66),0,IF($Y60&gt;=2,Input!$B$60*((1+(Input!$B$69))^$C59),IF($Y60=1,Input!$B$63*((1+(Input!$B$69))^$C59),IF($Y60=0,Input!$B$65*((1+(Input!$B$69))^$C59),0))))</f>
        <v>0</v>
      </c>
      <c r="AF60" s="201"/>
      <c r="AG60" s="202"/>
      <c r="AI60" s="210">
        <f t="shared" ca="1" si="23"/>
        <v>54</v>
      </c>
      <c r="AJ60" s="211">
        <f t="shared" si="32"/>
        <v>55</v>
      </c>
      <c r="AK60" s="189">
        <f t="shared" ca="1" si="24"/>
        <v>54</v>
      </c>
      <c r="AL60" s="190">
        <f t="shared" ca="1" si="25"/>
        <v>54</v>
      </c>
      <c r="AN60" s="132">
        <f ca="1">IF(AND(Input!$B$85&lt;='Income Replacement Calculations'!$AL60,Input!$B$86&gt;='Income Replacement Calculations'!$AL60),1,0)</f>
        <v>0</v>
      </c>
      <c r="AO60" s="132">
        <f ca="1">IF(AN60=0,0,AN60+SUM(AN$6:AN59))</f>
        <v>0</v>
      </c>
      <c r="AP60" s="200">
        <f ca="1">IF(AND(Input!$B$85&lt;='Income Replacement Calculations'!$AL60,Input!$B$86&gt;='Income Replacement Calculations'!$AL60),Input!$B$83*((1+(Input!$B$87))^$C59),0)</f>
        <v>0</v>
      </c>
      <c r="AQ60" s="201"/>
      <c r="AR60" s="202"/>
      <c r="AS60" s="132">
        <f ca="1">IF(AND(Input!$B$92&lt;='Income Replacement Calculations'!$AL60,Input!$B$93&gt;='Income Replacement Calculations'!$AL60),1,0)</f>
        <v>0</v>
      </c>
      <c r="AT60" s="132">
        <f ca="1">IF(AS60=0,0,AS60+SUM(AS$6:AS59))</f>
        <v>0</v>
      </c>
      <c r="AU60" s="200">
        <f ca="1">IF(AND(Input!$B$92&lt;='Income Replacement Calculations'!$AL60,Input!$B$93&gt;='Income Replacement Calculations'!$AL60),Input!$B$90*((1+(Input!$B$94))^$C59),0)</f>
        <v>0</v>
      </c>
      <c r="AV60" s="201"/>
      <c r="AW60" s="202"/>
      <c r="AX60" s="132">
        <f ca="1">IF(AND(Input!$B$99&lt;='Income Replacement Calculations'!$AL60,Input!$B$100&gt;='Income Replacement Calculations'!$AL60),1,0)</f>
        <v>0</v>
      </c>
      <c r="AY60" s="132">
        <f ca="1">IF(AX60=0,0,AX60+SUM(AX$6:AX59))</f>
        <v>0</v>
      </c>
      <c r="AZ60" s="200">
        <f ca="1">IF(AND(Input!$B$99&lt;='Income Replacement Calculations'!$AL60,Input!$B$100&gt;='Income Replacement Calculations'!$AL60),Input!$B$97*((1+(Input!$B$101))^$C59),0)</f>
        <v>0</v>
      </c>
      <c r="BA60" s="201"/>
      <c r="BB60" s="202"/>
      <c r="BC60" s="132">
        <f ca="1">IF(AND(Input!$B$106&lt;='Income Replacement Calculations'!$AL60,Input!$B$107&gt;='Income Replacement Calculations'!$AL60),1,0)</f>
        <v>0</v>
      </c>
      <c r="BD60" s="132">
        <f ca="1">IF(BC60=0,0,BC60+SUM(BC$6:BC59))</f>
        <v>0</v>
      </c>
      <c r="BE60" s="200">
        <f ca="1">IF(AND(Input!$B$106&lt;='Income Replacement Calculations'!$AL60,Input!$B$107&gt;='Income Replacement Calculations'!$AL60),Input!$B$104*((1+(Input!$B$108))^$C59),0)</f>
        <v>0</v>
      </c>
      <c r="BF60" s="201"/>
      <c r="BG60" s="202"/>
      <c r="BH60" s="132">
        <f ca="1">IF(AND(Input!$B$113&lt;='Income Replacement Calculations'!$AL60,Input!$B$114&gt;='Income Replacement Calculations'!$AL60),1,0)</f>
        <v>0</v>
      </c>
      <c r="BI60" s="132">
        <f ca="1">IF(BH60=0,0,BH60+SUM(BH$6:BH59))</f>
        <v>0</v>
      </c>
      <c r="BJ60" s="200">
        <f ca="1">IF(AND(Input!$B$113&lt;='Income Replacement Calculations'!$AL60,Input!$B$114&gt;='Income Replacement Calculations'!$AL60),Input!$B$111*((1+(Input!$B$115))^$C59),0)</f>
        <v>0</v>
      </c>
      <c r="BK60" s="201"/>
      <c r="BL60" s="202"/>
      <c r="BM60" s="132">
        <f ca="1">IF(AND(Input!$B$120&lt;='Income Replacement Calculations'!$AL60,Input!$B$121&gt;='Income Replacement Calculations'!$AL60),1,0)</f>
        <v>0</v>
      </c>
      <c r="BN60" s="132">
        <f ca="1">IF(BM60=0,0,BM60+SUM(BM$6:BM59))</f>
        <v>0</v>
      </c>
      <c r="BO60" s="132"/>
      <c r="BP60" s="210">
        <f t="shared" ca="1" si="26"/>
        <v>54</v>
      </c>
      <c r="BQ60" s="211">
        <f t="shared" si="33"/>
        <v>55</v>
      </c>
      <c r="BR60" s="189">
        <f t="shared" ca="1" si="27"/>
        <v>54</v>
      </c>
      <c r="BS60" s="190">
        <f t="shared" ca="1" si="28"/>
        <v>54</v>
      </c>
      <c r="BT60" s="132"/>
      <c r="BU60" s="200">
        <f ca="1">IF(AND(Input!$B$120&lt;='Income Replacement Calculations'!$AL60,Input!$B$121&gt;='Income Replacement Calculations'!$AL60),Input!$B$118*((1+(Input!$B$122))^$C59),0)</f>
        <v>0</v>
      </c>
      <c r="BV60" s="201"/>
      <c r="BW60" s="202"/>
      <c r="BX60" s="203">
        <f ca="1">IF(AND(Input!$B$127&lt;='Income Replacement Calculations'!$AL60,Input!$B$128&gt;='Income Replacement Calculations'!$AL60),1,0)</f>
        <v>0</v>
      </c>
      <c r="BY60" s="203">
        <f t="shared" ca="1" si="12"/>
        <v>0</v>
      </c>
      <c r="BZ60" s="200">
        <f ca="1">IF(AND(Input!$B$127&lt;='Income Replacement Calculations'!$AL60,Input!$B$128&gt;='Income Replacement Calculations'!$AL60),Input!$B$125*((1+(Input!$B$129))^$C59),0)</f>
        <v>0</v>
      </c>
      <c r="CA60" s="201"/>
      <c r="CB60" s="202"/>
      <c r="CC60" s="203">
        <f ca="1">IF(AND(Input!$B$134&lt;='Income Replacement Calculations'!$AL60,Input!$B$135&gt;='Income Replacement Calculations'!$AL60),1,0)</f>
        <v>0</v>
      </c>
      <c r="CD60" s="203">
        <f t="shared" ca="1" si="13"/>
        <v>0</v>
      </c>
      <c r="CE60" s="200">
        <f ca="1">IF(AND(Input!$B$134&lt;='Income Replacement Calculations'!$AL60,Input!$B$135&gt;='Income Replacement Calculations'!$AL60),Input!$B$132*((1+(Input!$B$136))^$C59),0)</f>
        <v>0</v>
      </c>
      <c r="CF60" s="201"/>
      <c r="CG60" s="202"/>
      <c r="CH60" s="203">
        <f ca="1">IF(AND(Input!$B$141&lt;='Income Replacement Calculations'!$AL60,Input!$B$142&gt;='Income Replacement Calculations'!$AL60),1,0)</f>
        <v>0</v>
      </c>
      <c r="CI60" s="203">
        <f t="shared" ca="1" si="14"/>
        <v>0</v>
      </c>
      <c r="CJ60" s="200">
        <f ca="1">IF(AND(Input!$B$141&lt;='Income Replacement Calculations'!$AL60,Input!$B$142&gt;='Income Replacement Calculations'!$AL60),Input!$B$139*((1+(Input!$B$143))^$C59),0)</f>
        <v>0</v>
      </c>
      <c r="CK60" s="201"/>
      <c r="CL60" s="202"/>
      <c r="CM60" s="203">
        <f ca="1">IF(AND(Input!$B$148&lt;='Income Replacement Calculations'!$AL60,Input!$B$149&gt;='Income Replacement Calculations'!$AL60),1,0)</f>
        <v>0</v>
      </c>
      <c r="CN60" s="203">
        <f t="shared" ca="1" si="15"/>
        <v>0</v>
      </c>
      <c r="CO60" s="200">
        <f ca="1">IF(AND(Input!$B$148&lt;='Income Replacement Calculations'!$AL60,Input!$B$149&gt;='Income Replacement Calculations'!$AL60),Input!$B$146*((1+(Input!$B$150))^$C59),0)</f>
        <v>0</v>
      </c>
      <c r="CP60" s="201"/>
      <c r="CQ60" s="202"/>
      <c r="CS60" s="204">
        <f ca="1">IF($E60&gt;Input!$B$72,0,IF($CX$8&lt;0,IF(ISBLANK(AB60),AA60,AB60)+IF(ISBLANK(AF60),AE60,AF60)+IF(ISBLANK(AQ60),AP60,AQ60)+IF(ISBLANK(AV60),AU60,AV60)+IF(ISBLANK(BA60),AZ60,BA60)+IF(ISBLANK(BF60),BE60,BF60)+IF(ISBLANK(BK60),BJ60,BK60)," "))</f>
        <v>0</v>
      </c>
      <c r="CT60" s="205">
        <f ca="1">IF(CY59=0,CS59+CT59-CW59,IF($E60&gt;Input!$B$72,0,CZ59))</f>
        <v>0</v>
      </c>
      <c r="CV60" s="204">
        <f ca="1">IF($E60&gt;Input!$B$72,0,((IF($Y60=0,Input!$B$64*((1+(Input!$B$70))^$C59),IF(OR($Y60=2,$Y60=3),Input!$B$58*((1+(Input!$B$70))^$C59),IF($Y60=1,Input!$B$61*((1+(Input!$B$70))^$C59),IF($Y60=7,Input!$B$68*((1+(Input!$B$70))^$C59),0)))))))</f>
        <v>0</v>
      </c>
      <c r="CW60" s="205">
        <f ca="1">IF($E60&gt;Input!$B$72,0,CV60+IF(ISBLANK(BV60),BU60,BV60)+IF(ISBLANK(CA60),BZ60,CA60)+IF(ISBLANK(CF60),CE60,CF60)+IF(ISBLANK(CK60),CJ60,CK60)+IF(ISBLANK(CP60),CO60,CP60))</f>
        <v>0</v>
      </c>
      <c r="CY60" s="200">
        <f ca="1">IF(E60&gt;Input!$B$72,0,CW60-CS60-CT60)</f>
        <v>0</v>
      </c>
      <c r="CZ60" s="208">
        <f t="shared" ca="1" si="35"/>
        <v>0</v>
      </c>
      <c r="DA60" s="213">
        <f ca="1">IF($E60&gt;Input!$B$72,0,-PV(Input!$B$73/12,C60*12,0,CY60*12,1))</f>
        <v>0</v>
      </c>
      <c r="DC60" s="210">
        <f t="shared" ca="1" si="29"/>
        <v>54</v>
      </c>
      <c r="DD60" s="211">
        <f t="shared" si="34"/>
        <v>55</v>
      </c>
      <c r="DE60" s="189">
        <f t="shared" ca="1" si="30"/>
        <v>54</v>
      </c>
      <c r="DF60" s="190">
        <f t="shared" ca="1" si="31"/>
        <v>54</v>
      </c>
      <c r="DG60" s="224"/>
      <c r="DH60" s="224"/>
      <c r="DI60" s="224"/>
      <c r="DJ60" s="227">
        <f ca="1">('Income Replacement Calculations'!CV60*12)+'Lump Sum Projectors'!BR60</f>
        <v>0</v>
      </c>
      <c r="DK60" s="227">
        <f ca="1">IF('Future Needs'!$X59&lt;0,0,'Future Needs'!X59)+'Lump Sum Projectors'!$BR60</f>
        <v>0</v>
      </c>
    </row>
    <row r="61" spans="2:115">
      <c r="B61" s="210">
        <f ca="1">IF('Income Replacement Calculations'!$CX$8&lt;0,B60+1)</f>
        <v>55</v>
      </c>
      <c r="C61" s="211">
        <f ca="1">IF('Income Replacement Calculations'!$CX$8&lt;0,C60+1)</f>
        <v>56</v>
      </c>
      <c r="D61" s="189">
        <f ca="1">IF('Income Replacement Calculations'!$CX$8&lt;0,D60+1)</f>
        <v>55</v>
      </c>
      <c r="E61" s="190">
        <f ca="1">IF('Income Replacement Calculations'!$CX$8&lt;0,E60+1)</f>
        <v>55</v>
      </c>
      <c r="G61" s="188" t="str">
        <f t="shared" si="17"/>
        <v xml:space="preserve"> </v>
      </c>
      <c r="H61" s="189">
        <f t="shared" si="41"/>
        <v>0</v>
      </c>
      <c r="I61" s="189">
        <f t="shared" si="6"/>
        <v>0</v>
      </c>
      <c r="J61" s="189" t="str">
        <f t="shared" si="18"/>
        <v xml:space="preserve"> </v>
      </c>
      <c r="K61" s="189">
        <f t="shared" si="36"/>
        <v>0</v>
      </c>
      <c r="L61" s="189">
        <f t="shared" si="7"/>
        <v>0</v>
      </c>
      <c r="M61" s="189" t="str">
        <f t="shared" si="19"/>
        <v xml:space="preserve"> </v>
      </c>
      <c r="N61" s="189">
        <f t="shared" si="37"/>
        <v>0</v>
      </c>
      <c r="O61" s="189">
        <f t="shared" si="8"/>
        <v>0</v>
      </c>
      <c r="P61" s="189" t="str">
        <f t="shared" si="20"/>
        <v xml:space="preserve"> </v>
      </c>
      <c r="Q61" s="189">
        <f t="shared" si="38"/>
        <v>0</v>
      </c>
      <c r="R61" s="189">
        <f t="shared" si="9"/>
        <v>0</v>
      </c>
      <c r="S61" s="190" t="str">
        <f t="shared" si="21"/>
        <v xml:space="preserve"> </v>
      </c>
      <c r="T61" s="191">
        <f t="shared" si="39"/>
        <v>0</v>
      </c>
      <c r="U61" s="192">
        <f t="shared" si="10"/>
        <v>0</v>
      </c>
      <c r="V61" s="193" t="str">
        <f t="shared" si="22"/>
        <v xml:space="preserve"> </v>
      </c>
      <c r="W61" s="191">
        <f t="shared" si="40"/>
        <v>0</v>
      </c>
      <c r="X61" s="192">
        <f t="shared" si="11"/>
        <v>0</v>
      </c>
      <c r="Y61" s="192">
        <f ca="1">IF(Input!$B$66&lt;=E61,7,I61+L61+O61+R61+U61+X61)</f>
        <v>7</v>
      </c>
      <c r="AA61" s="200">
        <f ca="1">IF(OR($E61&gt;Input!$B$72,$Y61=0),0,IF(OR($Y61=2,$Y61=3),Input!$B$59*((1+(Input!$B$71))^C60),IF(Y61=1,Input!$B$62*((1+(Input!$B$71))^C60))))+IF($E61&gt;Input!$B$72,0,IF($E61&gt;59,Input!$B$67*((1+(Input!$B$71))^C60)))</f>
        <v>0</v>
      </c>
      <c r="AB61" s="201"/>
      <c r="AC61" s="212"/>
      <c r="AD61" s="197"/>
      <c r="AE61" s="208">
        <f ca="1">IF(OR($E61&gt;=Input!$B$72,$E61&gt;=Input!$B$66),0,IF($Y61&gt;=2,Input!$B$60*((1+(Input!$B$69))^$C60),IF($Y61=1,Input!$B$63*((1+(Input!$B$69))^$C60),IF($Y61=0,Input!$B$65*((1+(Input!$B$69))^$C60),0))))</f>
        <v>0</v>
      </c>
      <c r="AF61" s="201"/>
      <c r="AG61" s="202"/>
      <c r="AI61" s="210">
        <f t="shared" ca="1" si="23"/>
        <v>55</v>
      </c>
      <c r="AJ61" s="211">
        <f t="shared" si="32"/>
        <v>56</v>
      </c>
      <c r="AK61" s="189">
        <f t="shared" ca="1" si="24"/>
        <v>55</v>
      </c>
      <c r="AL61" s="190">
        <f t="shared" ca="1" si="25"/>
        <v>55</v>
      </c>
      <c r="AN61" s="132">
        <f ca="1">IF(AND(Input!$B$85&lt;='Income Replacement Calculations'!$AL61,Input!$B$86&gt;='Income Replacement Calculations'!$AL61),1,0)</f>
        <v>0</v>
      </c>
      <c r="AO61" s="132">
        <f ca="1">IF(AN61=0,0,AN61+SUM(AN$6:AN60))</f>
        <v>0</v>
      </c>
      <c r="AP61" s="200">
        <f ca="1">IF(AND(Input!$B$85&lt;='Income Replacement Calculations'!$AL61,Input!$B$86&gt;='Income Replacement Calculations'!$AL61),Input!$B$83*((1+(Input!$B$87))^$C60),0)</f>
        <v>0</v>
      </c>
      <c r="AQ61" s="201"/>
      <c r="AR61" s="202"/>
      <c r="AS61" s="132">
        <f ca="1">IF(AND(Input!$B$92&lt;='Income Replacement Calculations'!$AL61,Input!$B$93&gt;='Income Replacement Calculations'!$AL61),1,0)</f>
        <v>0</v>
      </c>
      <c r="AT61" s="132">
        <f ca="1">IF(AS61=0,0,AS61+SUM(AS$6:AS60))</f>
        <v>0</v>
      </c>
      <c r="AU61" s="200">
        <f ca="1">IF(AND(Input!$B$92&lt;='Income Replacement Calculations'!$AL61,Input!$B$93&gt;='Income Replacement Calculations'!$AL61),Input!$B$90*((1+(Input!$B$94))^$C60),0)</f>
        <v>0</v>
      </c>
      <c r="AV61" s="201"/>
      <c r="AW61" s="202"/>
      <c r="AX61" s="132">
        <f ca="1">IF(AND(Input!$B$99&lt;='Income Replacement Calculations'!$AL61,Input!$B$100&gt;='Income Replacement Calculations'!$AL61),1,0)</f>
        <v>0</v>
      </c>
      <c r="AY61" s="132">
        <f ca="1">IF(AX61=0,0,AX61+SUM(AX$6:AX60))</f>
        <v>0</v>
      </c>
      <c r="AZ61" s="200">
        <f ca="1">IF(AND(Input!$B$99&lt;='Income Replacement Calculations'!$AL61,Input!$B$100&gt;='Income Replacement Calculations'!$AL61),Input!$B$97*((1+(Input!$B$101))^$C60),0)</f>
        <v>0</v>
      </c>
      <c r="BA61" s="201"/>
      <c r="BB61" s="202"/>
      <c r="BC61" s="132">
        <f ca="1">IF(AND(Input!$B$106&lt;='Income Replacement Calculations'!$AL61,Input!$B$107&gt;='Income Replacement Calculations'!$AL61),1,0)</f>
        <v>0</v>
      </c>
      <c r="BD61" s="132">
        <f ca="1">IF(BC61=0,0,BC61+SUM(BC$6:BC60))</f>
        <v>0</v>
      </c>
      <c r="BE61" s="200">
        <f ca="1">IF(AND(Input!$B$106&lt;='Income Replacement Calculations'!$AL61,Input!$B$107&gt;='Income Replacement Calculations'!$AL61),Input!$B$104*((1+(Input!$B$108))^$C60),0)</f>
        <v>0</v>
      </c>
      <c r="BF61" s="201"/>
      <c r="BG61" s="202"/>
      <c r="BH61" s="132">
        <f ca="1">IF(AND(Input!$B$113&lt;='Income Replacement Calculations'!$AL61,Input!$B$114&gt;='Income Replacement Calculations'!$AL61),1,0)</f>
        <v>0</v>
      </c>
      <c r="BI61" s="132">
        <f ca="1">IF(BH61=0,0,BH61+SUM(BH$6:BH60))</f>
        <v>0</v>
      </c>
      <c r="BJ61" s="200">
        <f ca="1">IF(AND(Input!$B$113&lt;='Income Replacement Calculations'!$AL61,Input!$B$114&gt;='Income Replacement Calculations'!$AL61),Input!$B$111*((1+(Input!$B$115))^$C60),0)</f>
        <v>0</v>
      </c>
      <c r="BK61" s="201"/>
      <c r="BL61" s="202"/>
      <c r="BM61" s="132">
        <f ca="1">IF(AND(Input!$B$120&lt;='Income Replacement Calculations'!$AL61,Input!$B$121&gt;='Income Replacement Calculations'!$AL61),1,0)</f>
        <v>0</v>
      </c>
      <c r="BN61" s="132">
        <f ca="1">IF(BM61=0,0,BM61+SUM(BM$6:BM60))</f>
        <v>0</v>
      </c>
      <c r="BO61" s="132"/>
      <c r="BP61" s="210">
        <f t="shared" ca="1" si="26"/>
        <v>55</v>
      </c>
      <c r="BQ61" s="211">
        <f t="shared" si="33"/>
        <v>56</v>
      </c>
      <c r="BR61" s="189">
        <f t="shared" ca="1" si="27"/>
        <v>55</v>
      </c>
      <c r="BS61" s="190">
        <f t="shared" ca="1" si="28"/>
        <v>55</v>
      </c>
      <c r="BT61" s="132"/>
      <c r="BU61" s="200">
        <f ca="1">IF(AND(Input!$B$120&lt;='Income Replacement Calculations'!$AL61,Input!$B$121&gt;='Income Replacement Calculations'!$AL61),Input!$B$118*((1+(Input!$B$122))^$C60),0)</f>
        <v>0</v>
      </c>
      <c r="BV61" s="201"/>
      <c r="BW61" s="202"/>
      <c r="BX61" s="203">
        <f ca="1">IF(AND(Input!$B$127&lt;='Income Replacement Calculations'!$AL61,Input!$B$128&gt;='Income Replacement Calculations'!$AL61),1,0)</f>
        <v>0</v>
      </c>
      <c r="BY61" s="203">
        <f t="shared" ca="1" si="12"/>
        <v>0</v>
      </c>
      <c r="BZ61" s="200">
        <f ca="1">IF(AND(Input!$B$127&lt;='Income Replacement Calculations'!$AL61,Input!$B$128&gt;='Income Replacement Calculations'!$AL61),Input!$B$125*((1+(Input!$B$129))^$C60),0)</f>
        <v>0</v>
      </c>
      <c r="CA61" s="201"/>
      <c r="CB61" s="202"/>
      <c r="CC61" s="203">
        <f ca="1">IF(AND(Input!$B$134&lt;='Income Replacement Calculations'!$AL61,Input!$B$135&gt;='Income Replacement Calculations'!$AL61),1,0)</f>
        <v>0</v>
      </c>
      <c r="CD61" s="203">
        <f t="shared" ca="1" si="13"/>
        <v>0</v>
      </c>
      <c r="CE61" s="200">
        <f ca="1">IF(AND(Input!$B$134&lt;='Income Replacement Calculations'!$AL61,Input!$B$135&gt;='Income Replacement Calculations'!$AL61),Input!$B$132*((1+(Input!$B$136))^$C60),0)</f>
        <v>0</v>
      </c>
      <c r="CF61" s="201"/>
      <c r="CG61" s="202"/>
      <c r="CH61" s="203">
        <f ca="1">IF(AND(Input!$B$141&lt;='Income Replacement Calculations'!$AL61,Input!$B$142&gt;='Income Replacement Calculations'!$AL61),1,0)</f>
        <v>0</v>
      </c>
      <c r="CI61" s="203">
        <f t="shared" ca="1" si="14"/>
        <v>0</v>
      </c>
      <c r="CJ61" s="200">
        <f ca="1">IF(AND(Input!$B$141&lt;='Income Replacement Calculations'!$AL61,Input!$B$142&gt;='Income Replacement Calculations'!$AL61),Input!$B$139*((1+(Input!$B$143))^$C60),0)</f>
        <v>0</v>
      </c>
      <c r="CK61" s="201"/>
      <c r="CL61" s="202"/>
      <c r="CM61" s="203">
        <f ca="1">IF(AND(Input!$B$148&lt;='Income Replacement Calculations'!$AL61,Input!$B$149&gt;='Income Replacement Calculations'!$AL61),1,0)</f>
        <v>0</v>
      </c>
      <c r="CN61" s="203">
        <f t="shared" ca="1" si="15"/>
        <v>0</v>
      </c>
      <c r="CO61" s="200">
        <f ca="1">IF(AND(Input!$B$148&lt;='Income Replacement Calculations'!$AL61,Input!$B$149&gt;='Income Replacement Calculations'!$AL61),Input!$B$146*((1+(Input!$B$150))^$C60),0)</f>
        <v>0</v>
      </c>
      <c r="CP61" s="201"/>
      <c r="CQ61" s="202"/>
      <c r="CS61" s="204">
        <f ca="1">IF($E61&gt;Input!$B$72,0,IF($CX$8&lt;0,IF(ISBLANK(AB61),AA61,AB61)+IF(ISBLANK(AF61),AE61,AF61)+IF(ISBLANK(AQ61),AP61,AQ61)+IF(ISBLANK(AV61),AU61,AV61)+IF(ISBLANK(BA61),AZ61,BA61)+IF(ISBLANK(BF61),BE61,BF61)+IF(ISBLANK(BK61),BJ61,BK61)," "))</f>
        <v>0</v>
      </c>
      <c r="CT61" s="205">
        <f ca="1">IF(CY60=0,CS60+CT60-CW60,IF($E61&gt;Input!$B$72,0,CZ60))</f>
        <v>0</v>
      </c>
      <c r="CV61" s="204">
        <f ca="1">IF($E61&gt;Input!$B$72,0,((IF($Y61=0,Input!$B$64*((1+(Input!$B$70))^$C60),IF(OR($Y61=2,$Y61=3),Input!$B$58*((1+(Input!$B$70))^$C60),IF($Y61=1,Input!$B$61*((1+(Input!$B$70))^$C60),IF($Y61=7,Input!$B$68*((1+(Input!$B$70))^$C60),0)))))))</f>
        <v>0</v>
      </c>
      <c r="CW61" s="205">
        <f ca="1">IF($E61&gt;Input!$B$72,0,CV61+IF(ISBLANK(BV61),BU61,BV61)+IF(ISBLANK(CA61),BZ61,CA61)+IF(ISBLANK(CF61),CE61,CF61)+IF(ISBLANK(CK61),CJ61,CK61)+IF(ISBLANK(CP61),CO61,CP61))</f>
        <v>0</v>
      </c>
      <c r="CY61" s="200">
        <f ca="1">IF(E61&gt;Input!$B$72,0,CW61-CS61-CT61)</f>
        <v>0</v>
      </c>
      <c r="CZ61" s="208">
        <f t="shared" ca="1" si="35"/>
        <v>0</v>
      </c>
      <c r="DA61" s="213">
        <f ca="1">IF($E61&gt;Input!$B$72,0,-PV(Input!$B$73/12,C61*12,0,CY61*12,1))</f>
        <v>0</v>
      </c>
      <c r="DC61" s="210">
        <f t="shared" ca="1" si="29"/>
        <v>55</v>
      </c>
      <c r="DD61" s="211">
        <f t="shared" si="34"/>
        <v>56</v>
      </c>
      <c r="DE61" s="189">
        <f t="shared" ca="1" si="30"/>
        <v>55</v>
      </c>
      <c r="DF61" s="190">
        <f t="shared" ca="1" si="31"/>
        <v>55</v>
      </c>
      <c r="DG61" s="224"/>
      <c r="DH61" s="224"/>
      <c r="DI61" s="224"/>
      <c r="DJ61" s="227">
        <f ca="1">('Income Replacement Calculations'!CV61*12)+'Lump Sum Projectors'!BR61</f>
        <v>0</v>
      </c>
      <c r="DK61" s="227">
        <f ca="1">IF('Future Needs'!$X60&lt;0,0,'Future Needs'!X60)+'Lump Sum Projectors'!$BR61</f>
        <v>0</v>
      </c>
    </row>
    <row r="62" spans="2:115">
      <c r="B62" s="210">
        <f ca="1">IF('Income Replacement Calculations'!$CX$8&lt;0,B61+1)</f>
        <v>56</v>
      </c>
      <c r="C62" s="211">
        <f ca="1">IF('Income Replacement Calculations'!$CX$8&lt;0,C61+1)</f>
        <v>57</v>
      </c>
      <c r="D62" s="189">
        <f ca="1">IF('Income Replacement Calculations'!$CX$8&lt;0,D61+1)</f>
        <v>56</v>
      </c>
      <c r="E62" s="190">
        <f ca="1">IF('Income Replacement Calculations'!$CX$8&lt;0,E61+1)</f>
        <v>56</v>
      </c>
      <c r="G62" s="188" t="str">
        <f t="shared" si="17"/>
        <v xml:space="preserve"> </v>
      </c>
      <c r="H62" s="189">
        <f t="shared" si="41"/>
        <v>0</v>
      </c>
      <c r="I62" s="189">
        <f t="shared" si="6"/>
        <v>0</v>
      </c>
      <c r="J62" s="189" t="str">
        <f t="shared" si="18"/>
        <v xml:space="preserve"> </v>
      </c>
      <c r="K62" s="189">
        <f t="shared" si="36"/>
        <v>0</v>
      </c>
      <c r="L62" s="189">
        <f t="shared" si="7"/>
        <v>0</v>
      </c>
      <c r="M62" s="189" t="str">
        <f t="shared" si="19"/>
        <v xml:space="preserve"> </v>
      </c>
      <c r="N62" s="189">
        <f t="shared" si="37"/>
        <v>0</v>
      </c>
      <c r="O62" s="189">
        <f t="shared" si="8"/>
        <v>0</v>
      </c>
      <c r="P62" s="189" t="str">
        <f t="shared" si="20"/>
        <v xml:space="preserve"> </v>
      </c>
      <c r="Q62" s="189">
        <f t="shared" si="38"/>
        <v>0</v>
      </c>
      <c r="R62" s="189">
        <f t="shared" si="9"/>
        <v>0</v>
      </c>
      <c r="S62" s="190" t="str">
        <f t="shared" si="21"/>
        <v xml:space="preserve"> </v>
      </c>
      <c r="T62" s="191">
        <f t="shared" si="39"/>
        <v>0</v>
      </c>
      <c r="U62" s="192">
        <f t="shared" si="10"/>
        <v>0</v>
      </c>
      <c r="V62" s="193" t="str">
        <f t="shared" si="22"/>
        <v xml:space="preserve"> </v>
      </c>
      <c r="W62" s="191">
        <f t="shared" si="40"/>
        <v>0</v>
      </c>
      <c r="X62" s="192">
        <f t="shared" si="11"/>
        <v>0</v>
      </c>
      <c r="Y62" s="192">
        <f ca="1">IF(Input!$B$66&lt;=E62,7,I62+L62+O62+R62+U62+X62)</f>
        <v>7</v>
      </c>
      <c r="AA62" s="200">
        <f ca="1">IF(OR($E62&gt;Input!$B$72,$Y62=0),0,IF(OR($Y62=2,$Y62=3),Input!$B$59*((1+(Input!$B$71))^C61),IF(Y62=1,Input!$B$62*((1+(Input!$B$71))^C61))))+IF($E62&gt;Input!$B$72,0,IF($E62&gt;59,Input!$B$67*((1+(Input!$B$71))^C61)))</f>
        <v>0</v>
      </c>
      <c r="AB62" s="201"/>
      <c r="AC62" s="212"/>
      <c r="AD62" s="197"/>
      <c r="AE62" s="208">
        <f ca="1">IF(OR($E62&gt;=Input!$B$72,$E62&gt;=Input!$B$66),0,IF($Y62&gt;=2,Input!$B$60*((1+(Input!$B$69))^$C61),IF($Y62=1,Input!$B$63*((1+(Input!$B$69))^$C61),IF($Y62=0,Input!$B$65*((1+(Input!$B$69))^$C61),0))))</f>
        <v>0</v>
      </c>
      <c r="AF62" s="201"/>
      <c r="AG62" s="202"/>
      <c r="AI62" s="210">
        <f t="shared" ca="1" si="23"/>
        <v>56</v>
      </c>
      <c r="AJ62" s="211">
        <f t="shared" si="32"/>
        <v>57</v>
      </c>
      <c r="AK62" s="189">
        <f t="shared" ca="1" si="24"/>
        <v>56</v>
      </c>
      <c r="AL62" s="190">
        <f t="shared" ca="1" si="25"/>
        <v>56</v>
      </c>
      <c r="AN62" s="132">
        <f ca="1">IF(AND(Input!$B$85&lt;='Income Replacement Calculations'!$AL62,Input!$B$86&gt;='Income Replacement Calculations'!$AL62),1,0)</f>
        <v>0</v>
      </c>
      <c r="AO62" s="132">
        <f ca="1">IF(AN62=0,0,AN62+SUM(AN$6:AN61))</f>
        <v>0</v>
      </c>
      <c r="AP62" s="200">
        <f ca="1">IF(AND(Input!$B$85&lt;='Income Replacement Calculations'!$AL62,Input!$B$86&gt;='Income Replacement Calculations'!$AL62),Input!$B$83*((1+(Input!$B$87))^$C61),0)</f>
        <v>0</v>
      </c>
      <c r="AQ62" s="201"/>
      <c r="AR62" s="202"/>
      <c r="AS62" s="132">
        <f ca="1">IF(AND(Input!$B$92&lt;='Income Replacement Calculations'!$AL62,Input!$B$93&gt;='Income Replacement Calculations'!$AL62),1,0)</f>
        <v>0</v>
      </c>
      <c r="AT62" s="132">
        <f ca="1">IF(AS62=0,0,AS62+SUM(AS$6:AS61))</f>
        <v>0</v>
      </c>
      <c r="AU62" s="200">
        <f ca="1">IF(AND(Input!$B$92&lt;='Income Replacement Calculations'!$AL62,Input!$B$93&gt;='Income Replacement Calculations'!$AL62),Input!$B$90*((1+(Input!$B$94))^$C61),0)</f>
        <v>0</v>
      </c>
      <c r="AV62" s="201"/>
      <c r="AW62" s="202"/>
      <c r="AX62" s="132">
        <f ca="1">IF(AND(Input!$B$99&lt;='Income Replacement Calculations'!$AL62,Input!$B$100&gt;='Income Replacement Calculations'!$AL62),1,0)</f>
        <v>0</v>
      </c>
      <c r="AY62" s="132">
        <f ca="1">IF(AX62=0,0,AX62+SUM(AX$6:AX61))</f>
        <v>0</v>
      </c>
      <c r="AZ62" s="200">
        <f ca="1">IF(AND(Input!$B$99&lt;='Income Replacement Calculations'!$AL62,Input!$B$100&gt;='Income Replacement Calculations'!$AL62),Input!$B$97*((1+(Input!$B$101))^$C61),0)</f>
        <v>0</v>
      </c>
      <c r="BA62" s="201"/>
      <c r="BB62" s="202"/>
      <c r="BC62" s="132">
        <f ca="1">IF(AND(Input!$B$106&lt;='Income Replacement Calculations'!$AL62,Input!$B$107&gt;='Income Replacement Calculations'!$AL62),1,0)</f>
        <v>0</v>
      </c>
      <c r="BD62" s="132">
        <f ca="1">IF(BC62=0,0,BC62+SUM(BC$6:BC61))</f>
        <v>0</v>
      </c>
      <c r="BE62" s="200">
        <f ca="1">IF(AND(Input!$B$106&lt;='Income Replacement Calculations'!$AL62,Input!$B$107&gt;='Income Replacement Calculations'!$AL62),Input!$B$104*((1+(Input!$B$108))^$C61),0)</f>
        <v>0</v>
      </c>
      <c r="BF62" s="201"/>
      <c r="BG62" s="202"/>
      <c r="BH62" s="132">
        <f ca="1">IF(AND(Input!$B$113&lt;='Income Replacement Calculations'!$AL62,Input!$B$114&gt;='Income Replacement Calculations'!$AL62),1,0)</f>
        <v>0</v>
      </c>
      <c r="BI62" s="132">
        <f ca="1">IF(BH62=0,0,BH62+SUM(BH$6:BH61))</f>
        <v>0</v>
      </c>
      <c r="BJ62" s="200">
        <f ca="1">IF(AND(Input!$B$113&lt;='Income Replacement Calculations'!$AL62,Input!$B$114&gt;='Income Replacement Calculations'!$AL62),Input!$B$111*((1+(Input!$B$115))^$C61),0)</f>
        <v>0</v>
      </c>
      <c r="BK62" s="201"/>
      <c r="BL62" s="202"/>
      <c r="BM62" s="132">
        <f ca="1">IF(AND(Input!$B$120&lt;='Income Replacement Calculations'!$AL62,Input!$B$121&gt;='Income Replacement Calculations'!$AL62),1,0)</f>
        <v>0</v>
      </c>
      <c r="BN62" s="132">
        <f ca="1">IF(BM62=0,0,BM62+SUM(BM$6:BM61))</f>
        <v>0</v>
      </c>
      <c r="BO62" s="132"/>
      <c r="BP62" s="210">
        <f t="shared" ca="1" si="26"/>
        <v>56</v>
      </c>
      <c r="BQ62" s="211">
        <f t="shared" si="33"/>
        <v>57</v>
      </c>
      <c r="BR62" s="189">
        <f t="shared" ca="1" si="27"/>
        <v>56</v>
      </c>
      <c r="BS62" s="190">
        <f t="shared" ca="1" si="28"/>
        <v>56</v>
      </c>
      <c r="BT62" s="132"/>
      <c r="BU62" s="200">
        <f ca="1">IF(AND(Input!$B$120&lt;='Income Replacement Calculations'!$AL62,Input!$B$121&gt;='Income Replacement Calculations'!$AL62),Input!$B$118*((1+(Input!$B$122))^$C61),0)</f>
        <v>0</v>
      </c>
      <c r="BV62" s="201"/>
      <c r="BW62" s="202"/>
      <c r="BX62" s="203">
        <f ca="1">IF(AND(Input!$B$127&lt;='Income Replacement Calculations'!$AL62,Input!$B$128&gt;='Income Replacement Calculations'!$AL62),1,0)</f>
        <v>0</v>
      </c>
      <c r="BY62" s="203">
        <f t="shared" ca="1" si="12"/>
        <v>0</v>
      </c>
      <c r="BZ62" s="200">
        <f ca="1">IF(AND(Input!$B$127&lt;='Income Replacement Calculations'!$AL62,Input!$B$128&gt;='Income Replacement Calculations'!$AL62),Input!$B$125*((1+(Input!$B$129))^$C61),0)</f>
        <v>0</v>
      </c>
      <c r="CA62" s="201"/>
      <c r="CB62" s="202"/>
      <c r="CC62" s="203">
        <f ca="1">IF(AND(Input!$B$134&lt;='Income Replacement Calculations'!$AL62,Input!$B$135&gt;='Income Replacement Calculations'!$AL62),1,0)</f>
        <v>0</v>
      </c>
      <c r="CD62" s="203">
        <f t="shared" ca="1" si="13"/>
        <v>0</v>
      </c>
      <c r="CE62" s="200">
        <f ca="1">IF(AND(Input!$B$134&lt;='Income Replacement Calculations'!$AL62,Input!$B$135&gt;='Income Replacement Calculations'!$AL62),Input!$B$132*((1+(Input!$B$136))^$C61),0)</f>
        <v>0</v>
      </c>
      <c r="CF62" s="201"/>
      <c r="CG62" s="202"/>
      <c r="CH62" s="203">
        <f ca="1">IF(AND(Input!$B$141&lt;='Income Replacement Calculations'!$AL62,Input!$B$142&gt;='Income Replacement Calculations'!$AL62),1,0)</f>
        <v>0</v>
      </c>
      <c r="CI62" s="203">
        <f t="shared" ca="1" si="14"/>
        <v>0</v>
      </c>
      <c r="CJ62" s="200">
        <f ca="1">IF(AND(Input!$B$141&lt;='Income Replacement Calculations'!$AL62,Input!$B$142&gt;='Income Replacement Calculations'!$AL62),Input!$B$139*((1+(Input!$B$143))^$C61),0)</f>
        <v>0</v>
      </c>
      <c r="CK62" s="201"/>
      <c r="CL62" s="202"/>
      <c r="CM62" s="203">
        <f ca="1">IF(AND(Input!$B$148&lt;='Income Replacement Calculations'!$AL62,Input!$B$149&gt;='Income Replacement Calculations'!$AL62),1,0)</f>
        <v>0</v>
      </c>
      <c r="CN62" s="203">
        <f t="shared" ca="1" si="15"/>
        <v>0</v>
      </c>
      <c r="CO62" s="200">
        <f ca="1">IF(AND(Input!$B$148&lt;='Income Replacement Calculations'!$AL62,Input!$B$149&gt;='Income Replacement Calculations'!$AL62),Input!$B$146*((1+(Input!$B$150))^$C61),0)</f>
        <v>0</v>
      </c>
      <c r="CP62" s="201"/>
      <c r="CQ62" s="202"/>
      <c r="CS62" s="204">
        <f ca="1">IF($E62&gt;Input!$B$72,0,IF($CX$8&lt;0,IF(ISBLANK(AB62),AA62,AB62)+IF(ISBLANK(AF62),AE62,AF62)+IF(ISBLANK(AQ62),AP62,AQ62)+IF(ISBLANK(AV62),AU62,AV62)+IF(ISBLANK(BA62),AZ62,BA62)+IF(ISBLANK(BF62),BE62,BF62)+IF(ISBLANK(BK62),BJ62,BK62)," "))</f>
        <v>0</v>
      </c>
      <c r="CT62" s="205">
        <f ca="1">IF(CY61=0,CS61+CT61-CW61,IF($E62&gt;Input!$B$72,0,CZ61))</f>
        <v>0</v>
      </c>
      <c r="CV62" s="204">
        <f ca="1">IF($E62&gt;Input!$B$72,0,((IF($Y62=0,Input!$B$64*((1+(Input!$B$70))^$C61),IF(OR($Y62=2,$Y62=3),Input!$B$58*((1+(Input!$B$70))^$C61),IF($Y62=1,Input!$B$61*((1+(Input!$B$70))^$C61),IF($Y62=7,Input!$B$68*((1+(Input!$B$70))^$C61),0)))))))</f>
        <v>0</v>
      </c>
      <c r="CW62" s="205">
        <f ca="1">IF($E62&gt;Input!$B$72,0,CV62+IF(ISBLANK(BV62),BU62,BV62)+IF(ISBLANK(CA62),BZ62,CA62)+IF(ISBLANK(CF62),CE62,CF62)+IF(ISBLANK(CK62),CJ62,CK62)+IF(ISBLANK(CP62),CO62,CP62))</f>
        <v>0</v>
      </c>
      <c r="CY62" s="200">
        <f ca="1">IF(E62&gt;Input!$B$72,0,CW62-CS62-CT62)</f>
        <v>0</v>
      </c>
      <c r="CZ62" s="208">
        <f t="shared" ca="1" si="35"/>
        <v>0</v>
      </c>
      <c r="DA62" s="213">
        <f ca="1">IF($E62&gt;Input!$B$72,0,-PV(Input!$B$73/12,C62*12,0,CY62*12,1))</f>
        <v>0</v>
      </c>
      <c r="DC62" s="210">
        <f t="shared" ca="1" si="29"/>
        <v>56</v>
      </c>
      <c r="DD62" s="211">
        <f t="shared" si="34"/>
        <v>57</v>
      </c>
      <c r="DE62" s="189">
        <f t="shared" ca="1" si="30"/>
        <v>56</v>
      </c>
      <c r="DF62" s="190">
        <f t="shared" ca="1" si="31"/>
        <v>56</v>
      </c>
      <c r="DG62" s="224"/>
      <c r="DH62" s="224"/>
      <c r="DI62" s="224"/>
      <c r="DJ62" s="227">
        <f ca="1">('Income Replacement Calculations'!CV62*12)+'Lump Sum Projectors'!BR62</f>
        <v>0</v>
      </c>
      <c r="DK62" s="227">
        <f ca="1">IF('Future Needs'!$X61&lt;0,0,'Future Needs'!X61)+'Lump Sum Projectors'!$BR62</f>
        <v>0</v>
      </c>
    </row>
    <row r="63" spans="2:115">
      <c r="B63" s="210">
        <f ca="1">IF('Income Replacement Calculations'!$CX$8&lt;0,B62+1)</f>
        <v>57</v>
      </c>
      <c r="C63" s="211">
        <f ca="1">IF('Income Replacement Calculations'!$CX$8&lt;0,C62+1)</f>
        <v>58</v>
      </c>
      <c r="D63" s="189">
        <f ca="1">IF('Income Replacement Calculations'!$CX$8&lt;0,D62+1)</f>
        <v>57</v>
      </c>
      <c r="E63" s="190">
        <f ca="1">IF('Income Replacement Calculations'!$CX$8&lt;0,E62+1)</f>
        <v>57</v>
      </c>
      <c r="G63" s="188" t="str">
        <f t="shared" si="17"/>
        <v xml:space="preserve"> </v>
      </c>
      <c r="H63" s="189">
        <f t="shared" si="41"/>
        <v>0</v>
      </c>
      <c r="I63" s="189">
        <f t="shared" si="6"/>
        <v>0</v>
      </c>
      <c r="J63" s="189" t="str">
        <f t="shared" si="18"/>
        <v xml:space="preserve"> </v>
      </c>
      <c r="K63" s="189">
        <f t="shared" si="36"/>
        <v>0</v>
      </c>
      <c r="L63" s="189">
        <f t="shared" si="7"/>
        <v>0</v>
      </c>
      <c r="M63" s="189" t="str">
        <f t="shared" si="19"/>
        <v xml:space="preserve"> </v>
      </c>
      <c r="N63" s="189">
        <f t="shared" si="37"/>
        <v>0</v>
      </c>
      <c r="O63" s="189">
        <f t="shared" si="8"/>
        <v>0</v>
      </c>
      <c r="P63" s="189" t="str">
        <f t="shared" si="20"/>
        <v xml:space="preserve"> </v>
      </c>
      <c r="Q63" s="189">
        <f t="shared" si="38"/>
        <v>0</v>
      </c>
      <c r="R63" s="189">
        <f t="shared" si="9"/>
        <v>0</v>
      </c>
      <c r="S63" s="190" t="str">
        <f t="shared" si="21"/>
        <v xml:space="preserve"> </v>
      </c>
      <c r="T63" s="191">
        <f t="shared" si="39"/>
        <v>0</v>
      </c>
      <c r="U63" s="192">
        <f t="shared" si="10"/>
        <v>0</v>
      </c>
      <c r="V63" s="193" t="str">
        <f t="shared" si="22"/>
        <v xml:space="preserve"> </v>
      </c>
      <c r="W63" s="191">
        <f t="shared" si="40"/>
        <v>0</v>
      </c>
      <c r="X63" s="192">
        <f t="shared" si="11"/>
        <v>0</v>
      </c>
      <c r="Y63" s="192">
        <f ca="1">IF(Input!$B$66&lt;=E63,7,I63+L63+O63+R63+U63+X63)</f>
        <v>7</v>
      </c>
      <c r="AA63" s="200">
        <f ca="1">IF(OR($E63&gt;Input!$B$72,$Y63=0),0,IF(OR($Y63=2,$Y63=3),Input!$B$59*((1+(Input!$B$71))^C62),IF(Y63=1,Input!$B$62*((1+(Input!$B$71))^C62))))+IF($E63&gt;Input!$B$72,0,IF($E63&gt;59,Input!$B$67*((1+(Input!$B$71))^C62)))</f>
        <v>0</v>
      </c>
      <c r="AB63" s="201"/>
      <c r="AC63" s="212"/>
      <c r="AD63" s="197"/>
      <c r="AE63" s="208">
        <f ca="1">IF(OR($E63&gt;=Input!$B$72,$E63&gt;=Input!$B$66),0,IF($Y63&gt;=2,Input!$B$60*((1+(Input!$B$69))^$C62),IF($Y63=1,Input!$B$63*((1+(Input!$B$69))^$C62),IF($Y63=0,Input!$B$65*((1+(Input!$B$69))^$C62),0))))</f>
        <v>0</v>
      </c>
      <c r="AF63" s="201"/>
      <c r="AG63" s="202"/>
      <c r="AI63" s="210">
        <f t="shared" ca="1" si="23"/>
        <v>57</v>
      </c>
      <c r="AJ63" s="211">
        <f t="shared" si="32"/>
        <v>58</v>
      </c>
      <c r="AK63" s="189">
        <f t="shared" ca="1" si="24"/>
        <v>57</v>
      </c>
      <c r="AL63" s="190">
        <f t="shared" ca="1" si="25"/>
        <v>57</v>
      </c>
      <c r="AN63" s="132">
        <f ca="1">IF(AND(Input!$B$85&lt;='Income Replacement Calculations'!$AL63,Input!$B$86&gt;='Income Replacement Calculations'!$AL63),1,0)</f>
        <v>0</v>
      </c>
      <c r="AO63" s="132">
        <f ca="1">IF(AN63=0,0,AN63+SUM(AN$6:AN62))</f>
        <v>0</v>
      </c>
      <c r="AP63" s="200">
        <f ca="1">IF(AND(Input!$B$85&lt;='Income Replacement Calculations'!$AL63,Input!$B$86&gt;='Income Replacement Calculations'!$AL63),Input!$B$83*((1+(Input!$B$87))^$C62),0)</f>
        <v>0</v>
      </c>
      <c r="AQ63" s="201"/>
      <c r="AR63" s="202"/>
      <c r="AS63" s="132">
        <f ca="1">IF(AND(Input!$B$92&lt;='Income Replacement Calculations'!$AL63,Input!$B$93&gt;='Income Replacement Calculations'!$AL63),1,0)</f>
        <v>0</v>
      </c>
      <c r="AT63" s="132">
        <f ca="1">IF(AS63=0,0,AS63+SUM(AS$6:AS62))</f>
        <v>0</v>
      </c>
      <c r="AU63" s="200">
        <f ca="1">IF(AND(Input!$B$92&lt;='Income Replacement Calculations'!$AL63,Input!$B$93&gt;='Income Replacement Calculations'!$AL63),Input!$B$90*((1+(Input!$B$94))^$C62),0)</f>
        <v>0</v>
      </c>
      <c r="AV63" s="201"/>
      <c r="AW63" s="202"/>
      <c r="AX63" s="132">
        <f ca="1">IF(AND(Input!$B$99&lt;='Income Replacement Calculations'!$AL63,Input!$B$100&gt;='Income Replacement Calculations'!$AL63),1,0)</f>
        <v>0</v>
      </c>
      <c r="AY63" s="132">
        <f ca="1">IF(AX63=0,0,AX63+SUM(AX$6:AX62))</f>
        <v>0</v>
      </c>
      <c r="AZ63" s="200">
        <f ca="1">IF(AND(Input!$B$99&lt;='Income Replacement Calculations'!$AL63,Input!$B$100&gt;='Income Replacement Calculations'!$AL63),Input!$B$97*((1+(Input!$B$101))^$C62),0)</f>
        <v>0</v>
      </c>
      <c r="BA63" s="201"/>
      <c r="BB63" s="202"/>
      <c r="BC63" s="132">
        <f ca="1">IF(AND(Input!$B$106&lt;='Income Replacement Calculations'!$AL63,Input!$B$107&gt;='Income Replacement Calculations'!$AL63),1,0)</f>
        <v>0</v>
      </c>
      <c r="BD63" s="132">
        <f ca="1">IF(BC63=0,0,BC63+SUM(BC$6:BC62))</f>
        <v>0</v>
      </c>
      <c r="BE63" s="200">
        <f ca="1">IF(AND(Input!$B$106&lt;='Income Replacement Calculations'!$AL63,Input!$B$107&gt;='Income Replacement Calculations'!$AL63),Input!$B$104*((1+(Input!$B$108))^$C62),0)</f>
        <v>0</v>
      </c>
      <c r="BF63" s="201"/>
      <c r="BG63" s="202"/>
      <c r="BH63" s="132">
        <f ca="1">IF(AND(Input!$B$113&lt;='Income Replacement Calculations'!$AL63,Input!$B$114&gt;='Income Replacement Calculations'!$AL63),1,0)</f>
        <v>0</v>
      </c>
      <c r="BI63" s="132">
        <f ca="1">IF(BH63=0,0,BH63+SUM(BH$6:BH62))</f>
        <v>0</v>
      </c>
      <c r="BJ63" s="200">
        <f ca="1">IF(AND(Input!$B$113&lt;='Income Replacement Calculations'!$AL63,Input!$B$114&gt;='Income Replacement Calculations'!$AL63),Input!$B$111*((1+(Input!$B$115))^$C62),0)</f>
        <v>0</v>
      </c>
      <c r="BK63" s="201"/>
      <c r="BL63" s="202"/>
      <c r="BM63" s="132">
        <f ca="1">IF(AND(Input!$B$120&lt;='Income Replacement Calculations'!$AL63,Input!$B$121&gt;='Income Replacement Calculations'!$AL63),1,0)</f>
        <v>0</v>
      </c>
      <c r="BN63" s="132">
        <f ca="1">IF(BM63=0,0,BM63+SUM(BM$6:BM62))</f>
        <v>0</v>
      </c>
      <c r="BO63" s="132"/>
      <c r="BP63" s="210">
        <f t="shared" ca="1" si="26"/>
        <v>57</v>
      </c>
      <c r="BQ63" s="211">
        <f t="shared" si="33"/>
        <v>58</v>
      </c>
      <c r="BR63" s="189">
        <f t="shared" ca="1" si="27"/>
        <v>57</v>
      </c>
      <c r="BS63" s="190">
        <f t="shared" ca="1" si="28"/>
        <v>57</v>
      </c>
      <c r="BT63" s="132"/>
      <c r="BU63" s="200">
        <f ca="1">IF(AND(Input!$B$120&lt;='Income Replacement Calculations'!$AL63,Input!$B$121&gt;='Income Replacement Calculations'!$AL63),Input!$B$118*((1+(Input!$B$122))^$C62),0)</f>
        <v>0</v>
      </c>
      <c r="BV63" s="201"/>
      <c r="BW63" s="202"/>
      <c r="BX63" s="203">
        <f ca="1">IF(AND(Input!$B$127&lt;='Income Replacement Calculations'!$AL63,Input!$B$128&gt;='Income Replacement Calculations'!$AL63),1,0)</f>
        <v>0</v>
      </c>
      <c r="BY63" s="203">
        <f t="shared" ca="1" si="12"/>
        <v>0</v>
      </c>
      <c r="BZ63" s="200">
        <f ca="1">IF(AND(Input!$B$127&lt;='Income Replacement Calculations'!$AL63,Input!$B$128&gt;='Income Replacement Calculations'!$AL63),Input!$B$125*((1+(Input!$B$129))^$C62),0)</f>
        <v>0</v>
      </c>
      <c r="CA63" s="201"/>
      <c r="CB63" s="202"/>
      <c r="CC63" s="203">
        <f ca="1">IF(AND(Input!$B$134&lt;='Income Replacement Calculations'!$AL63,Input!$B$135&gt;='Income Replacement Calculations'!$AL63),1,0)</f>
        <v>0</v>
      </c>
      <c r="CD63" s="203">
        <f t="shared" ca="1" si="13"/>
        <v>0</v>
      </c>
      <c r="CE63" s="200">
        <f ca="1">IF(AND(Input!$B$134&lt;='Income Replacement Calculations'!$AL63,Input!$B$135&gt;='Income Replacement Calculations'!$AL63),Input!$B$132*((1+(Input!$B$136))^$C62),0)</f>
        <v>0</v>
      </c>
      <c r="CF63" s="201"/>
      <c r="CG63" s="202"/>
      <c r="CH63" s="203">
        <f ca="1">IF(AND(Input!$B$141&lt;='Income Replacement Calculations'!$AL63,Input!$B$142&gt;='Income Replacement Calculations'!$AL63),1,0)</f>
        <v>0</v>
      </c>
      <c r="CI63" s="203">
        <f t="shared" ca="1" si="14"/>
        <v>0</v>
      </c>
      <c r="CJ63" s="200">
        <f ca="1">IF(AND(Input!$B$141&lt;='Income Replacement Calculations'!$AL63,Input!$B$142&gt;='Income Replacement Calculations'!$AL63),Input!$B$139*((1+(Input!$B$143))^$C62),0)</f>
        <v>0</v>
      </c>
      <c r="CK63" s="201"/>
      <c r="CL63" s="202"/>
      <c r="CM63" s="203">
        <f ca="1">IF(AND(Input!$B$148&lt;='Income Replacement Calculations'!$AL63,Input!$B$149&gt;='Income Replacement Calculations'!$AL63),1,0)</f>
        <v>0</v>
      </c>
      <c r="CN63" s="203">
        <f t="shared" ca="1" si="15"/>
        <v>0</v>
      </c>
      <c r="CO63" s="200">
        <f ca="1">IF(AND(Input!$B$148&lt;='Income Replacement Calculations'!$AL63,Input!$B$149&gt;='Income Replacement Calculations'!$AL63),Input!$B$146*((1+(Input!$B$150))^$C62),0)</f>
        <v>0</v>
      </c>
      <c r="CP63" s="201"/>
      <c r="CQ63" s="202"/>
      <c r="CS63" s="204">
        <f ca="1">IF($E63&gt;Input!$B$72,0,IF($CX$8&lt;0,IF(ISBLANK(AB63),AA63,AB63)+IF(ISBLANK(AF63),AE63,AF63)+IF(ISBLANK(AQ63),AP63,AQ63)+IF(ISBLANK(AV63),AU63,AV63)+IF(ISBLANK(BA63),AZ63,BA63)+IF(ISBLANK(BF63),BE63,BF63)+IF(ISBLANK(BK63),BJ63,BK63)," "))</f>
        <v>0</v>
      </c>
      <c r="CT63" s="205">
        <f ca="1">IF(CY62=0,CS62+CT62-CW62,IF($E63&gt;Input!$B$72,0,CZ62))</f>
        <v>0</v>
      </c>
      <c r="CV63" s="204">
        <f ca="1">IF($E63&gt;Input!$B$72,0,((IF($Y63=0,Input!$B$64*((1+(Input!$B$70))^$C62),IF(OR($Y63=2,$Y63=3),Input!$B$58*((1+(Input!$B$70))^$C62),IF($Y63=1,Input!$B$61*((1+(Input!$B$70))^$C62),IF($Y63=7,Input!$B$68*((1+(Input!$B$70))^$C62),0)))))))</f>
        <v>0</v>
      </c>
      <c r="CW63" s="205">
        <f ca="1">IF($E63&gt;Input!$B$72,0,CV63+IF(ISBLANK(BV63),BU63,BV63)+IF(ISBLANK(CA63),BZ63,CA63)+IF(ISBLANK(CF63),CE63,CF63)+IF(ISBLANK(CK63),CJ63,CK63)+IF(ISBLANK(CP63),CO63,CP63))</f>
        <v>0</v>
      </c>
      <c r="CY63" s="200">
        <f ca="1">IF(E63&gt;Input!$B$72,0,CW63-CS63-CT63)</f>
        <v>0</v>
      </c>
      <c r="CZ63" s="208">
        <f t="shared" ca="1" si="35"/>
        <v>0</v>
      </c>
      <c r="DA63" s="213">
        <f ca="1">IF($E63&gt;Input!$B$72,0,-PV(Input!$B$73/12,C63*12,0,CY63*12,1))</f>
        <v>0</v>
      </c>
      <c r="DC63" s="210">
        <f t="shared" ca="1" si="29"/>
        <v>57</v>
      </c>
      <c r="DD63" s="211">
        <f t="shared" si="34"/>
        <v>58</v>
      </c>
      <c r="DE63" s="189">
        <f t="shared" ca="1" si="30"/>
        <v>57</v>
      </c>
      <c r="DF63" s="190">
        <f t="shared" ca="1" si="31"/>
        <v>57</v>
      </c>
      <c r="DG63" s="224"/>
      <c r="DH63" s="224"/>
      <c r="DI63" s="224"/>
      <c r="DJ63" s="227">
        <f ca="1">('Income Replacement Calculations'!CV63*12)+'Lump Sum Projectors'!BR63</f>
        <v>0</v>
      </c>
      <c r="DK63" s="227">
        <f ca="1">IF('Future Needs'!$X62&lt;0,0,'Future Needs'!X62)+'Lump Sum Projectors'!$BR63</f>
        <v>0</v>
      </c>
    </row>
    <row r="64" spans="2:115">
      <c r="B64" s="210">
        <f ca="1">IF('Income Replacement Calculations'!$CX$8&lt;0,B63+1)</f>
        <v>58</v>
      </c>
      <c r="C64" s="211">
        <f ca="1">IF('Income Replacement Calculations'!$CX$8&lt;0,C63+1)</f>
        <v>59</v>
      </c>
      <c r="D64" s="189">
        <f ca="1">IF('Income Replacement Calculations'!$CX$8&lt;0,D63+1)</f>
        <v>58</v>
      </c>
      <c r="E64" s="190">
        <f ca="1">IF('Income Replacement Calculations'!$CX$8&lt;0,E63+1)</f>
        <v>58</v>
      </c>
      <c r="G64" s="188" t="str">
        <f t="shared" si="17"/>
        <v xml:space="preserve"> </v>
      </c>
      <c r="H64" s="189">
        <f t="shared" si="41"/>
        <v>0</v>
      </c>
      <c r="I64" s="189">
        <f t="shared" si="6"/>
        <v>0</v>
      </c>
      <c r="J64" s="189" t="str">
        <f t="shared" si="18"/>
        <v xml:space="preserve"> </v>
      </c>
      <c r="K64" s="189">
        <f t="shared" si="36"/>
        <v>0</v>
      </c>
      <c r="L64" s="189">
        <f t="shared" si="7"/>
        <v>0</v>
      </c>
      <c r="M64" s="189" t="str">
        <f t="shared" si="19"/>
        <v xml:space="preserve"> </v>
      </c>
      <c r="N64" s="189">
        <f t="shared" si="37"/>
        <v>0</v>
      </c>
      <c r="O64" s="189">
        <f t="shared" si="8"/>
        <v>0</v>
      </c>
      <c r="P64" s="189" t="str">
        <f t="shared" si="20"/>
        <v xml:space="preserve"> </v>
      </c>
      <c r="Q64" s="189">
        <f t="shared" si="38"/>
        <v>0</v>
      </c>
      <c r="R64" s="189">
        <f t="shared" si="9"/>
        <v>0</v>
      </c>
      <c r="S64" s="190" t="str">
        <f t="shared" si="21"/>
        <v xml:space="preserve"> </v>
      </c>
      <c r="T64" s="191">
        <f t="shared" si="39"/>
        <v>0</v>
      </c>
      <c r="U64" s="192">
        <f t="shared" si="10"/>
        <v>0</v>
      </c>
      <c r="V64" s="193" t="str">
        <f t="shared" si="22"/>
        <v xml:space="preserve"> </v>
      </c>
      <c r="W64" s="191">
        <f t="shared" si="40"/>
        <v>0</v>
      </c>
      <c r="X64" s="192">
        <f t="shared" si="11"/>
        <v>0</v>
      </c>
      <c r="Y64" s="192">
        <f ca="1">IF(Input!$B$66&lt;=E64,7,I64+L64+O64+R64+U64+X64)</f>
        <v>7</v>
      </c>
      <c r="AA64" s="200">
        <f ca="1">IF(OR($E64&gt;Input!$B$72,$Y64=0),0,IF(OR($Y64=2,$Y64=3),Input!$B$59*((1+(Input!$B$71))^C63),IF(Y64=1,Input!$B$62*((1+(Input!$B$71))^C63))))+IF($E64&gt;Input!$B$72,0,IF($E64&gt;59,Input!$B$67*((1+(Input!$B$71))^C63)))</f>
        <v>0</v>
      </c>
      <c r="AB64" s="201"/>
      <c r="AC64" s="212"/>
      <c r="AD64" s="197"/>
      <c r="AE64" s="208">
        <f ca="1">IF(OR($E64&gt;=Input!$B$72,$E64&gt;=Input!$B$66),0,IF($Y64&gt;=2,Input!$B$60*((1+(Input!$B$69))^$C63),IF($Y64=1,Input!$B$63*((1+(Input!$B$69))^$C63),IF($Y64=0,Input!$B$65*((1+(Input!$B$69))^$C63),0))))</f>
        <v>0</v>
      </c>
      <c r="AF64" s="201"/>
      <c r="AG64" s="202"/>
      <c r="AI64" s="210">
        <f t="shared" ca="1" si="23"/>
        <v>58</v>
      </c>
      <c r="AJ64" s="211">
        <f t="shared" si="32"/>
        <v>59</v>
      </c>
      <c r="AK64" s="189">
        <f t="shared" ca="1" si="24"/>
        <v>58</v>
      </c>
      <c r="AL64" s="190">
        <f t="shared" ca="1" si="25"/>
        <v>58</v>
      </c>
      <c r="AN64" s="132">
        <f ca="1">IF(AND(Input!$B$85&lt;='Income Replacement Calculations'!$AL64,Input!$B$86&gt;='Income Replacement Calculations'!$AL64),1,0)</f>
        <v>0</v>
      </c>
      <c r="AO64" s="132">
        <f ca="1">IF(AN64=0,0,AN64+SUM(AN$6:AN63))</f>
        <v>0</v>
      </c>
      <c r="AP64" s="200">
        <f ca="1">IF(AND(Input!$B$85&lt;='Income Replacement Calculations'!$AL64,Input!$B$86&gt;='Income Replacement Calculations'!$AL64),Input!$B$83*((1+(Input!$B$87))^$C63),0)</f>
        <v>0</v>
      </c>
      <c r="AQ64" s="201"/>
      <c r="AR64" s="202"/>
      <c r="AS64" s="132">
        <f ca="1">IF(AND(Input!$B$92&lt;='Income Replacement Calculations'!$AL64,Input!$B$93&gt;='Income Replacement Calculations'!$AL64),1,0)</f>
        <v>0</v>
      </c>
      <c r="AT64" s="132">
        <f ca="1">IF(AS64=0,0,AS64+SUM(AS$6:AS63))</f>
        <v>0</v>
      </c>
      <c r="AU64" s="200">
        <f ca="1">IF(AND(Input!$B$92&lt;='Income Replacement Calculations'!$AL64,Input!$B$93&gt;='Income Replacement Calculations'!$AL64),Input!$B$90*((1+(Input!$B$94))^$C63),0)</f>
        <v>0</v>
      </c>
      <c r="AV64" s="201"/>
      <c r="AW64" s="202"/>
      <c r="AX64" s="132">
        <f ca="1">IF(AND(Input!$B$99&lt;='Income Replacement Calculations'!$AL64,Input!$B$100&gt;='Income Replacement Calculations'!$AL64),1,0)</f>
        <v>0</v>
      </c>
      <c r="AY64" s="132">
        <f ca="1">IF(AX64=0,0,AX64+SUM(AX$6:AX63))</f>
        <v>0</v>
      </c>
      <c r="AZ64" s="200">
        <f ca="1">IF(AND(Input!$B$99&lt;='Income Replacement Calculations'!$AL64,Input!$B$100&gt;='Income Replacement Calculations'!$AL64),Input!$B$97*((1+(Input!$B$101))^$C63),0)</f>
        <v>0</v>
      </c>
      <c r="BA64" s="201"/>
      <c r="BB64" s="202"/>
      <c r="BC64" s="132">
        <f ca="1">IF(AND(Input!$B$106&lt;='Income Replacement Calculations'!$AL64,Input!$B$107&gt;='Income Replacement Calculations'!$AL64),1,0)</f>
        <v>0</v>
      </c>
      <c r="BD64" s="132">
        <f ca="1">IF(BC64=0,0,BC64+SUM(BC$6:BC63))</f>
        <v>0</v>
      </c>
      <c r="BE64" s="200">
        <f ca="1">IF(AND(Input!$B$106&lt;='Income Replacement Calculations'!$AL64,Input!$B$107&gt;='Income Replacement Calculations'!$AL64),Input!$B$104*((1+(Input!$B$108))^$C63),0)</f>
        <v>0</v>
      </c>
      <c r="BF64" s="201"/>
      <c r="BG64" s="202"/>
      <c r="BH64" s="132">
        <f ca="1">IF(AND(Input!$B$113&lt;='Income Replacement Calculations'!$AL64,Input!$B$114&gt;='Income Replacement Calculations'!$AL64),1,0)</f>
        <v>0</v>
      </c>
      <c r="BI64" s="132">
        <f ca="1">IF(BH64=0,0,BH64+SUM(BH$6:BH63))</f>
        <v>0</v>
      </c>
      <c r="BJ64" s="200">
        <f ca="1">IF(AND(Input!$B$113&lt;='Income Replacement Calculations'!$AL64,Input!$B$114&gt;='Income Replacement Calculations'!$AL64),Input!$B$111*((1+(Input!$B$115))^$C63),0)</f>
        <v>0</v>
      </c>
      <c r="BK64" s="201"/>
      <c r="BL64" s="202"/>
      <c r="BM64" s="132">
        <f ca="1">IF(AND(Input!$B$120&lt;='Income Replacement Calculations'!$AL64,Input!$B$121&gt;='Income Replacement Calculations'!$AL64),1,0)</f>
        <v>0</v>
      </c>
      <c r="BN64" s="132">
        <f ca="1">IF(BM64=0,0,BM64+SUM(BM$6:BM63))</f>
        <v>0</v>
      </c>
      <c r="BO64" s="132"/>
      <c r="BP64" s="210">
        <f t="shared" ca="1" si="26"/>
        <v>58</v>
      </c>
      <c r="BQ64" s="211">
        <f t="shared" si="33"/>
        <v>59</v>
      </c>
      <c r="BR64" s="189">
        <f t="shared" ca="1" si="27"/>
        <v>58</v>
      </c>
      <c r="BS64" s="190">
        <f t="shared" ca="1" si="28"/>
        <v>58</v>
      </c>
      <c r="BT64" s="132"/>
      <c r="BU64" s="200">
        <f ca="1">IF(AND(Input!$B$120&lt;='Income Replacement Calculations'!$AL64,Input!$B$121&gt;='Income Replacement Calculations'!$AL64),Input!$B$118*((1+(Input!$B$122))^$C63),0)</f>
        <v>0</v>
      </c>
      <c r="BV64" s="201"/>
      <c r="BW64" s="202"/>
      <c r="BX64" s="203">
        <f ca="1">IF(AND(Input!$B$127&lt;='Income Replacement Calculations'!$AL64,Input!$B$128&gt;='Income Replacement Calculations'!$AL64),1,0)</f>
        <v>0</v>
      </c>
      <c r="BY64" s="203">
        <f t="shared" ca="1" si="12"/>
        <v>0</v>
      </c>
      <c r="BZ64" s="200">
        <f ca="1">IF(AND(Input!$B$127&lt;='Income Replacement Calculations'!$AL64,Input!$B$128&gt;='Income Replacement Calculations'!$AL64),Input!$B$125*((1+(Input!$B$129))^$C63),0)</f>
        <v>0</v>
      </c>
      <c r="CA64" s="201"/>
      <c r="CB64" s="202"/>
      <c r="CC64" s="203">
        <f ca="1">IF(AND(Input!$B$134&lt;='Income Replacement Calculations'!$AL64,Input!$B$135&gt;='Income Replacement Calculations'!$AL64),1,0)</f>
        <v>0</v>
      </c>
      <c r="CD64" s="203">
        <f t="shared" ca="1" si="13"/>
        <v>0</v>
      </c>
      <c r="CE64" s="200">
        <f ca="1">IF(AND(Input!$B$134&lt;='Income Replacement Calculations'!$AL64,Input!$B$135&gt;='Income Replacement Calculations'!$AL64),Input!$B$132*((1+(Input!$B$136))^$C63),0)</f>
        <v>0</v>
      </c>
      <c r="CF64" s="201"/>
      <c r="CG64" s="202"/>
      <c r="CH64" s="203">
        <f ca="1">IF(AND(Input!$B$141&lt;='Income Replacement Calculations'!$AL64,Input!$B$142&gt;='Income Replacement Calculations'!$AL64),1,0)</f>
        <v>0</v>
      </c>
      <c r="CI64" s="203">
        <f t="shared" ca="1" si="14"/>
        <v>0</v>
      </c>
      <c r="CJ64" s="200">
        <f ca="1">IF(AND(Input!$B$141&lt;='Income Replacement Calculations'!$AL64,Input!$B$142&gt;='Income Replacement Calculations'!$AL64),Input!$B$139*((1+(Input!$B$143))^$C63),0)</f>
        <v>0</v>
      </c>
      <c r="CK64" s="201"/>
      <c r="CL64" s="202"/>
      <c r="CM64" s="203">
        <f ca="1">IF(AND(Input!$B$148&lt;='Income Replacement Calculations'!$AL64,Input!$B$149&gt;='Income Replacement Calculations'!$AL64),1,0)</f>
        <v>0</v>
      </c>
      <c r="CN64" s="203">
        <f t="shared" ca="1" si="15"/>
        <v>0</v>
      </c>
      <c r="CO64" s="200">
        <f ca="1">IF(AND(Input!$B$148&lt;='Income Replacement Calculations'!$AL64,Input!$B$149&gt;='Income Replacement Calculations'!$AL64),Input!$B$146*((1+(Input!$B$150))^$C63),0)</f>
        <v>0</v>
      </c>
      <c r="CP64" s="201"/>
      <c r="CQ64" s="202"/>
      <c r="CS64" s="204">
        <f ca="1">IF($E64&gt;Input!$B$72,0,IF($CX$8&lt;0,IF(ISBLANK(AB64),AA64,AB64)+IF(ISBLANK(AF64),AE64,AF64)+IF(ISBLANK(AQ64),AP64,AQ64)+IF(ISBLANK(AV64),AU64,AV64)+IF(ISBLANK(BA64),AZ64,BA64)+IF(ISBLANK(BF64),BE64,BF64)+IF(ISBLANK(BK64),BJ64,BK64)," "))</f>
        <v>0</v>
      </c>
      <c r="CT64" s="205">
        <f ca="1">IF(CY63=0,CS63+CT63-CW63,IF($E64&gt;Input!$B$72,0,CZ63))</f>
        <v>0</v>
      </c>
      <c r="CV64" s="204">
        <f ca="1">IF($E64&gt;Input!$B$72,0,((IF($Y64=0,Input!$B$64*((1+(Input!$B$70))^$C63),IF(OR($Y64=2,$Y64=3),Input!$B$58*((1+(Input!$B$70))^$C63),IF($Y64=1,Input!$B$61*((1+(Input!$B$70))^$C63),IF($Y64=7,Input!$B$68*((1+(Input!$B$70))^$C63),0)))))))</f>
        <v>0</v>
      </c>
      <c r="CW64" s="205">
        <f ca="1">IF($E64&gt;Input!$B$72,0,CV64+IF(ISBLANK(BV64),BU64,BV64)+IF(ISBLANK(CA64),BZ64,CA64)+IF(ISBLANK(CF64),CE64,CF64)+IF(ISBLANK(CK64),CJ64,CK64)+IF(ISBLANK(CP64),CO64,CP64))</f>
        <v>0</v>
      </c>
      <c r="CY64" s="200">
        <f ca="1">IF(E64&gt;Input!$B$72,0,CW64-CS64-CT64)</f>
        <v>0</v>
      </c>
      <c r="CZ64" s="208">
        <f t="shared" ca="1" si="35"/>
        <v>0</v>
      </c>
      <c r="DA64" s="213">
        <f ca="1">IF($E64&gt;Input!$B$72,0,-PV(Input!$B$73/12,C64*12,0,CY64*12,1))</f>
        <v>0</v>
      </c>
      <c r="DC64" s="210">
        <f t="shared" ca="1" si="29"/>
        <v>58</v>
      </c>
      <c r="DD64" s="211">
        <f t="shared" si="34"/>
        <v>59</v>
      </c>
      <c r="DE64" s="189">
        <f t="shared" ca="1" si="30"/>
        <v>58</v>
      </c>
      <c r="DF64" s="190">
        <f t="shared" ca="1" si="31"/>
        <v>58</v>
      </c>
      <c r="DG64" s="224"/>
      <c r="DH64" s="224"/>
      <c r="DI64" s="224"/>
      <c r="DJ64" s="227">
        <f ca="1">('Income Replacement Calculations'!CV64*12)+'Lump Sum Projectors'!BR64</f>
        <v>0</v>
      </c>
      <c r="DK64" s="227">
        <f ca="1">IF('Future Needs'!$X63&lt;0,0,'Future Needs'!X63)+'Lump Sum Projectors'!$BR64</f>
        <v>0</v>
      </c>
    </row>
    <row r="65" spans="2:115">
      <c r="B65" s="210">
        <f ca="1">IF('Income Replacement Calculations'!$CX$8&lt;0,B64+1)</f>
        <v>59</v>
      </c>
      <c r="C65" s="211">
        <f ca="1">IF('Income Replacement Calculations'!$CX$8&lt;0,C64+1)</f>
        <v>60</v>
      </c>
      <c r="D65" s="189">
        <f ca="1">IF('Income Replacement Calculations'!$CX$8&lt;0,D64+1)</f>
        <v>59</v>
      </c>
      <c r="E65" s="190">
        <f ca="1">IF('Income Replacement Calculations'!$CX$8&lt;0,E64+1)</f>
        <v>59</v>
      </c>
      <c r="G65" s="188" t="str">
        <f t="shared" si="17"/>
        <v xml:space="preserve"> </v>
      </c>
      <c r="H65" s="189">
        <f t="shared" si="41"/>
        <v>0</v>
      </c>
      <c r="I65" s="189">
        <f t="shared" si="6"/>
        <v>0</v>
      </c>
      <c r="J65" s="189" t="str">
        <f t="shared" si="18"/>
        <v xml:space="preserve"> </v>
      </c>
      <c r="K65" s="189">
        <f t="shared" si="36"/>
        <v>0</v>
      </c>
      <c r="L65" s="189">
        <f t="shared" si="7"/>
        <v>0</v>
      </c>
      <c r="M65" s="189" t="str">
        <f t="shared" si="19"/>
        <v xml:space="preserve"> </v>
      </c>
      <c r="N65" s="189">
        <f t="shared" si="37"/>
        <v>0</v>
      </c>
      <c r="O65" s="189">
        <f t="shared" si="8"/>
        <v>0</v>
      </c>
      <c r="P65" s="189" t="str">
        <f t="shared" si="20"/>
        <v xml:space="preserve"> </v>
      </c>
      <c r="Q65" s="189">
        <f t="shared" si="38"/>
        <v>0</v>
      </c>
      <c r="R65" s="189">
        <f t="shared" si="9"/>
        <v>0</v>
      </c>
      <c r="S65" s="190" t="str">
        <f t="shared" si="21"/>
        <v xml:space="preserve"> </v>
      </c>
      <c r="T65" s="191">
        <f t="shared" si="39"/>
        <v>0</v>
      </c>
      <c r="U65" s="192">
        <f t="shared" si="10"/>
        <v>0</v>
      </c>
      <c r="V65" s="193" t="str">
        <f t="shared" si="22"/>
        <v xml:space="preserve"> </v>
      </c>
      <c r="W65" s="191">
        <f t="shared" si="40"/>
        <v>0</v>
      </c>
      <c r="X65" s="192">
        <f t="shared" si="11"/>
        <v>0</v>
      </c>
      <c r="Y65" s="192">
        <f ca="1">IF(Input!$B$66&lt;=E65,7,I65+L65+O65+R65+U65+X65)</f>
        <v>7</v>
      </c>
      <c r="AA65" s="200">
        <f ca="1">IF(OR($E65&gt;Input!$B$72,$Y65=0),0,IF(OR($Y65=2,$Y65=3),Input!$B$59*((1+(Input!$B$71))^C64),IF(Y65=1,Input!$B$62*((1+(Input!$B$71))^C64))))+IF($E65&gt;Input!$B$72,0,IF($E65&gt;59,Input!$B$67*((1+(Input!$B$71))^C64)))</f>
        <v>0</v>
      </c>
      <c r="AB65" s="201"/>
      <c r="AC65" s="212"/>
      <c r="AD65" s="197"/>
      <c r="AE65" s="208">
        <f ca="1">IF(OR($E65&gt;=Input!$B$72,$E65&gt;=Input!$B$66),0,IF($Y65&gt;=2,Input!$B$60*((1+(Input!$B$69))^$C64),IF($Y65=1,Input!$B$63*((1+(Input!$B$69))^$C64),IF($Y65=0,Input!$B$65*((1+(Input!$B$69))^$C64),0))))</f>
        <v>0</v>
      </c>
      <c r="AF65" s="201"/>
      <c r="AG65" s="202"/>
      <c r="AI65" s="210">
        <f t="shared" ca="1" si="23"/>
        <v>59</v>
      </c>
      <c r="AJ65" s="211">
        <f t="shared" si="32"/>
        <v>60</v>
      </c>
      <c r="AK65" s="189">
        <f t="shared" ca="1" si="24"/>
        <v>59</v>
      </c>
      <c r="AL65" s="190">
        <f t="shared" ca="1" si="25"/>
        <v>59</v>
      </c>
      <c r="AN65" s="132">
        <f ca="1">IF(AND(Input!$B$85&lt;='Income Replacement Calculations'!$AL65,Input!$B$86&gt;='Income Replacement Calculations'!$AL65),1,0)</f>
        <v>0</v>
      </c>
      <c r="AO65" s="132">
        <f ca="1">IF(AN65=0,0,AN65+SUM(AN$6:AN64))</f>
        <v>0</v>
      </c>
      <c r="AP65" s="200">
        <f ca="1">IF(AND(Input!$B$85&lt;='Income Replacement Calculations'!$AL65,Input!$B$86&gt;='Income Replacement Calculations'!$AL65),Input!$B$83*((1+(Input!$B$87))^$C64),0)</f>
        <v>0</v>
      </c>
      <c r="AQ65" s="201"/>
      <c r="AR65" s="202"/>
      <c r="AS65" s="132">
        <f ca="1">IF(AND(Input!$B$92&lt;='Income Replacement Calculations'!$AL65,Input!$B$93&gt;='Income Replacement Calculations'!$AL65),1,0)</f>
        <v>0</v>
      </c>
      <c r="AT65" s="132">
        <f ca="1">IF(AS65=0,0,AS65+SUM(AS$6:AS64))</f>
        <v>0</v>
      </c>
      <c r="AU65" s="200">
        <f ca="1">IF(AND(Input!$B$92&lt;='Income Replacement Calculations'!$AL65,Input!$B$93&gt;='Income Replacement Calculations'!$AL65),Input!$B$90*((1+(Input!$B$94))^$C64),0)</f>
        <v>0</v>
      </c>
      <c r="AV65" s="201"/>
      <c r="AW65" s="202"/>
      <c r="AX65" s="132">
        <f ca="1">IF(AND(Input!$B$99&lt;='Income Replacement Calculations'!$AL65,Input!$B$100&gt;='Income Replacement Calculations'!$AL65),1,0)</f>
        <v>0</v>
      </c>
      <c r="AY65" s="132">
        <f ca="1">IF(AX65=0,0,AX65+SUM(AX$6:AX64))</f>
        <v>0</v>
      </c>
      <c r="AZ65" s="200">
        <f ca="1">IF(AND(Input!$B$99&lt;='Income Replacement Calculations'!$AL65,Input!$B$100&gt;='Income Replacement Calculations'!$AL65),Input!$B$97*((1+(Input!$B$101))^$C64),0)</f>
        <v>0</v>
      </c>
      <c r="BA65" s="201"/>
      <c r="BB65" s="202"/>
      <c r="BC65" s="132">
        <f ca="1">IF(AND(Input!$B$106&lt;='Income Replacement Calculations'!$AL65,Input!$B$107&gt;='Income Replacement Calculations'!$AL65),1,0)</f>
        <v>0</v>
      </c>
      <c r="BD65" s="132">
        <f ca="1">IF(BC65=0,0,BC65+SUM(BC$6:BC64))</f>
        <v>0</v>
      </c>
      <c r="BE65" s="200">
        <f ca="1">IF(AND(Input!$B$106&lt;='Income Replacement Calculations'!$AL65,Input!$B$107&gt;='Income Replacement Calculations'!$AL65),Input!$B$104*((1+(Input!$B$108))^$C64),0)</f>
        <v>0</v>
      </c>
      <c r="BF65" s="201"/>
      <c r="BG65" s="202"/>
      <c r="BH65" s="132">
        <f ca="1">IF(AND(Input!$B$113&lt;='Income Replacement Calculations'!$AL65,Input!$B$114&gt;='Income Replacement Calculations'!$AL65),1,0)</f>
        <v>0</v>
      </c>
      <c r="BI65" s="132">
        <f ca="1">IF(BH65=0,0,BH65+SUM(BH$6:BH64))</f>
        <v>0</v>
      </c>
      <c r="BJ65" s="200">
        <f ca="1">IF(AND(Input!$B$113&lt;='Income Replacement Calculations'!$AL65,Input!$B$114&gt;='Income Replacement Calculations'!$AL65),Input!$B$111*((1+(Input!$B$115))^$C64),0)</f>
        <v>0</v>
      </c>
      <c r="BK65" s="201"/>
      <c r="BL65" s="202"/>
      <c r="BM65" s="132">
        <f ca="1">IF(AND(Input!$B$120&lt;='Income Replacement Calculations'!$AL65,Input!$B$121&gt;='Income Replacement Calculations'!$AL65),1,0)</f>
        <v>0</v>
      </c>
      <c r="BN65" s="132">
        <f ca="1">IF(BM65=0,0,BM65+SUM(BM$6:BM64))</f>
        <v>0</v>
      </c>
      <c r="BO65" s="132"/>
      <c r="BP65" s="210">
        <f t="shared" ca="1" si="26"/>
        <v>59</v>
      </c>
      <c r="BQ65" s="211">
        <f t="shared" si="33"/>
        <v>60</v>
      </c>
      <c r="BR65" s="189">
        <f t="shared" ca="1" si="27"/>
        <v>59</v>
      </c>
      <c r="BS65" s="190">
        <f t="shared" ca="1" si="28"/>
        <v>59</v>
      </c>
      <c r="BT65" s="132"/>
      <c r="BU65" s="200">
        <f ca="1">IF(AND(Input!$B$120&lt;='Income Replacement Calculations'!$AL65,Input!$B$121&gt;='Income Replacement Calculations'!$AL65),Input!$B$118*((1+(Input!$B$122))^$C64),0)</f>
        <v>0</v>
      </c>
      <c r="BV65" s="201"/>
      <c r="BW65" s="202"/>
      <c r="BX65" s="203">
        <f ca="1">IF(AND(Input!$B$127&lt;='Income Replacement Calculations'!$AL65,Input!$B$128&gt;='Income Replacement Calculations'!$AL65),1,0)</f>
        <v>0</v>
      </c>
      <c r="BY65" s="203">
        <f t="shared" ca="1" si="12"/>
        <v>0</v>
      </c>
      <c r="BZ65" s="200">
        <f ca="1">IF(AND(Input!$B$127&lt;='Income Replacement Calculations'!$AL65,Input!$B$128&gt;='Income Replacement Calculations'!$AL65),Input!$B$125*((1+(Input!$B$129))^$C64),0)</f>
        <v>0</v>
      </c>
      <c r="CA65" s="201"/>
      <c r="CB65" s="202"/>
      <c r="CC65" s="203">
        <f ca="1">IF(AND(Input!$B$134&lt;='Income Replacement Calculations'!$AL65,Input!$B$135&gt;='Income Replacement Calculations'!$AL65),1,0)</f>
        <v>0</v>
      </c>
      <c r="CD65" s="203">
        <f t="shared" ca="1" si="13"/>
        <v>0</v>
      </c>
      <c r="CE65" s="200">
        <f ca="1">IF(AND(Input!$B$134&lt;='Income Replacement Calculations'!$AL65,Input!$B$135&gt;='Income Replacement Calculations'!$AL65),Input!$B$132*((1+(Input!$B$136))^$C64),0)</f>
        <v>0</v>
      </c>
      <c r="CF65" s="201"/>
      <c r="CG65" s="202"/>
      <c r="CH65" s="203">
        <f ca="1">IF(AND(Input!$B$141&lt;='Income Replacement Calculations'!$AL65,Input!$B$142&gt;='Income Replacement Calculations'!$AL65),1,0)</f>
        <v>0</v>
      </c>
      <c r="CI65" s="203">
        <f t="shared" ca="1" si="14"/>
        <v>0</v>
      </c>
      <c r="CJ65" s="200">
        <f ca="1">IF(AND(Input!$B$141&lt;='Income Replacement Calculations'!$AL65,Input!$B$142&gt;='Income Replacement Calculations'!$AL65),Input!$B$139*((1+(Input!$B$143))^$C64),0)</f>
        <v>0</v>
      </c>
      <c r="CK65" s="201"/>
      <c r="CL65" s="202"/>
      <c r="CM65" s="203">
        <f ca="1">IF(AND(Input!$B$148&lt;='Income Replacement Calculations'!$AL65,Input!$B$149&gt;='Income Replacement Calculations'!$AL65),1,0)</f>
        <v>0</v>
      </c>
      <c r="CN65" s="203">
        <f t="shared" ca="1" si="15"/>
        <v>0</v>
      </c>
      <c r="CO65" s="200">
        <f ca="1">IF(AND(Input!$B$148&lt;='Income Replacement Calculations'!$AL65,Input!$B$149&gt;='Income Replacement Calculations'!$AL65),Input!$B$146*((1+(Input!$B$150))^$C64),0)</f>
        <v>0</v>
      </c>
      <c r="CP65" s="201"/>
      <c r="CQ65" s="202"/>
      <c r="CS65" s="204">
        <f ca="1">IF($E65&gt;Input!$B$72,0,IF($CX$8&lt;0,IF(ISBLANK(AB65),AA65,AB65)+IF(ISBLANK(AF65),AE65,AF65)+IF(ISBLANK(AQ65),AP65,AQ65)+IF(ISBLANK(AV65),AU65,AV65)+IF(ISBLANK(BA65),AZ65,BA65)+IF(ISBLANK(BF65),BE65,BF65)+IF(ISBLANK(BK65),BJ65,BK65)," "))</f>
        <v>0</v>
      </c>
      <c r="CT65" s="205">
        <f ca="1">IF(CY64=0,CS64+CT64-CW64,IF($E65&gt;Input!$B$72,0,CZ64))</f>
        <v>0</v>
      </c>
      <c r="CV65" s="204">
        <f ca="1">IF($E65&gt;Input!$B$72,0,((IF($Y65=0,Input!$B$64*((1+(Input!$B$70))^$C64),IF(OR($Y65=2,$Y65=3),Input!$B$58*((1+(Input!$B$70))^$C64),IF($Y65=1,Input!$B$61*((1+(Input!$B$70))^$C64),IF($Y65=7,Input!$B$68*((1+(Input!$B$70))^$C64),0)))))))</f>
        <v>0</v>
      </c>
      <c r="CW65" s="205">
        <f ca="1">IF($E65&gt;Input!$B$72,0,CV65+IF(ISBLANK(BV65),BU65,BV65)+IF(ISBLANK(CA65),BZ65,CA65)+IF(ISBLANK(CF65),CE65,CF65)+IF(ISBLANK(CK65),CJ65,CK65)+IF(ISBLANK(CP65),CO65,CP65))</f>
        <v>0</v>
      </c>
      <c r="CY65" s="200">
        <f ca="1">IF(E65&gt;Input!$B$72,0,CW65-CS65-CT65)</f>
        <v>0</v>
      </c>
      <c r="CZ65" s="208">
        <f t="shared" ca="1" si="35"/>
        <v>0</v>
      </c>
      <c r="DA65" s="213">
        <f ca="1">IF($E65&gt;Input!$B$72,0,-PV(Input!$B$73/12,C65*12,0,CY65*12,1))</f>
        <v>0</v>
      </c>
      <c r="DC65" s="210">
        <f t="shared" ca="1" si="29"/>
        <v>59</v>
      </c>
      <c r="DD65" s="211">
        <f t="shared" si="34"/>
        <v>60</v>
      </c>
      <c r="DE65" s="189">
        <f t="shared" ca="1" si="30"/>
        <v>59</v>
      </c>
      <c r="DF65" s="190">
        <f t="shared" ca="1" si="31"/>
        <v>59</v>
      </c>
      <c r="DG65" s="224"/>
      <c r="DH65" s="224"/>
      <c r="DI65" s="224"/>
      <c r="DJ65" s="227">
        <f ca="1">('Income Replacement Calculations'!CV65*12)+'Lump Sum Projectors'!BR65</f>
        <v>0</v>
      </c>
      <c r="DK65" s="227">
        <f ca="1">IF('Future Needs'!$X64&lt;0,0,'Future Needs'!X64)+'Lump Sum Projectors'!$BR65</f>
        <v>0</v>
      </c>
    </row>
    <row r="66" spans="2:115">
      <c r="B66" s="210">
        <f ca="1">IF('Income Replacement Calculations'!$CX$8&lt;0,B65+1)</f>
        <v>60</v>
      </c>
      <c r="C66" s="211">
        <f ca="1">IF('Income Replacement Calculations'!$CX$8&lt;0,C65+1)</f>
        <v>61</v>
      </c>
      <c r="D66" s="189">
        <f ca="1">IF('Income Replacement Calculations'!$CX$8&lt;0,D65+1)</f>
        <v>60</v>
      </c>
      <c r="E66" s="190">
        <f ca="1">IF('Income Replacement Calculations'!$CX$8&lt;0,E65+1)</f>
        <v>60</v>
      </c>
      <c r="G66" s="188" t="str">
        <f t="shared" si="17"/>
        <v xml:space="preserve"> </v>
      </c>
      <c r="H66" s="189">
        <f t="shared" si="41"/>
        <v>0</v>
      </c>
      <c r="I66" s="189">
        <f t="shared" si="6"/>
        <v>0</v>
      </c>
      <c r="J66" s="189" t="str">
        <f t="shared" si="18"/>
        <v xml:space="preserve"> </v>
      </c>
      <c r="K66" s="189">
        <f t="shared" si="36"/>
        <v>0</v>
      </c>
      <c r="L66" s="189">
        <f t="shared" si="7"/>
        <v>0</v>
      </c>
      <c r="M66" s="189" t="str">
        <f t="shared" si="19"/>
        <v xml:space="preserve"> </v>
      </c>
      <c r="N66" s="189">
        <f t="shared" si="37"/>
        <v>0</v>
      </c>
      <c r="O66" s="189">
        <f t="shared" si="8"/>
        <v>0</v>
      </c>
      <c r="P66" s="189" t="str">
        <f t="shared" si="20"/>
        <v xml:space="preserve"> </v>
      </c>
      <c r="Q66" s="189">
        <f t="shared" si="38"/>
        <v>0</v>
      </c>
      <c r="R66" s="189">
        <f t="shared" si="9"/>
        <v>0</v>
      </c>
      <c r="S66" s="190" t="str">
        <f t="shared" si="21"/>
        <v xml:space="preserve"> </v>
      </c>
      <c r="T66" s="191">
        <f t="shared" si="39"/>
        <v>0</v>
      </c>
      <c r="U66" s="192">
        <f t="shared" si="10"/>
        <v>0</v>
      </c>
      <c r="V66" s="193" t="str">
        <f t="shared" si="22"/>
        <v xml:space="preserve"> </v>
      </c>
      <c r="W66" s="191">
        <f t="shared" si="40"/>
        <v>0</v>
      </c>
      <c r="X66" s="192">
        <f t="shared" si="11"/>
        <v>0</v>
      </c>
      <c r="Y66" s="192">
        <f ca="1">IF(Input!$B$66&lt;=E66,7,I66+L66+O66+R66+U66+X66)</f>
        <v>7</v>
      </c>
      <c r="AA66" s="200">
        <f ca="1">IF(OR($E66&gt;Input!$B$72,$Y66=0),0,IF(OR($Y66=2,$Y66=3),Input!$B$59*((1+(Input!$B$71))^C65),IF(Y66=1,Input!$B$62*((1+(Input!$B$71))^C65))))+IF($E66&gt;Input!$B$72,0,IF($E66&gt;59,Input!$B$67*((1+(Input!$B$71))^C65)))</f>
        <v>0</v>
      </c>
      <c r="AB66" s="201"/>
      <c r="AC66" s="212"/>
      <c r="AD66" s="197"/>
      <c r="AE66" s="208">
        <f ca="1">IF(OR($E66&gt;=Input!$B$72,$E66&gt;=Input!$B$66),0,IF($Y66&gt;=2,Input!$B$60*((1+(Input!$B$69))^$C65),IF($Y66=1,Input!$B$63*((1+(Input!$B$69))^$C65),IF($Y66=0,Input!$B$65*((1+(Input!$B$69))^$C65),0))))</f>
        <v>0</v>
      </c>
      <c r="AF66" s="201"/>
      <c r="AG66" s="202"/>
      <c r="AI66" s="210">
        <f t="shared" ca="1" si="23"/>
        <v>60</v>
      </c>
      <c r="AJ66" s="211">
        <f t="shared" si="32"/>
        <v>61</v>
      </c>
      <c r="AK66" s="189">
        <f t="shared" ca="1" si="24"/>
        <v>60</v>
      </c>
      <c r="AL66" s="190">
        <f t="shared" ca="1" si="25"/>
        <v>60</v>
      </c>
      <c r="AN66" s="132">
        <f ca="1">IF(AND(Input!$B$85&lt;='Income Replacement Calculations'!$AL66,Input!$B$86&gt;='Income Replacement Calculations'!$AL66),1,0)</f>
        <v>0</v>
      </c>
      <c r="AO66" s="132">
        <f ca="1">IF(AN66=0,0,AN66+SUM(AN$6:AN65))</f>
        <v>0</v>
      </c>
      <c r="AP66" s="200">
        <f ca="1">IF(AND(Input!$B$85&lt;='Income Replacement Calculations'!$AL66,Input!$B$86&gt;='Income Replacement Calculations'!$AL66),Input!$B$83*((1+(Input!$B$87))^$C65),0)</f>
        <v>0</v>
      </c>
      <c r="AQ66" s="201"/>
      <c r="AR66" s="202"/>
      <c r="AS66" s="132">
        <f ca="1">IF(AND(Input!$B$92&lt;='Income Replacement Calculations'!$AL66,Input!$B$93&gt;='Income Replacement Calculations'!$AL66),1,0)</f>
        <v>0</v>
      </c>
      <c r="AT66" s="132">
        <f ca="1">IF(AS66=0,0,AS66+SUM(AS$6:AS65))</f>
        <v>0</v>
      </c>
      <c r="AU66" s="200">
        <f ca="1">IF(AND(Input!$B$92&lt;='Income Replacement Calculations'!$AL66,Input!$B$93&gt;='Income Replacement Calculations'!$AL66),Input!$B$90*((1+(Input!$B$94))^$C65),0)</f>
        <v>0</v>
      </c>
      <c r="AV66" s="201"/>
      <c r="AW66" s="202"/>
      <c r="AX66" s="132">
        <f ca="1">IF(AND(Input!$B$99&lt;='Income Replacement Calculations'!$AL66,Input!$B$100&gt;='Income Replacement Calculations'!$AL66),1,0)</f>
        <v>0</v>
      </c>
      <c r="AY66" s="132">
        <f ca="1">IF(AX66=0,0,AX66+SUM(AX$6:AX65))</f>
        <v>0</v>
      </c>
      <c r="AZ66" s="200">
        <f ca="1">IF(AND(Input!$B$99&lt;='Income Replacement Calculations'!$AL66,Input!$B$100&gt;='Income Replacement Calculations'!$AL66),Input!$B$97*((1+(Input!$B$101))^$C65),0)</f>
        <v>0</v>
      </c>
      <c r="BA66" s="201"/>
      <c r="BB66" s="202"/>
      <c r="BC66" s="132">
        <f ca="1">IF(AND(Input!$B$106&lt;='Income Replacement Calculations'!$AL66,Input!$B$107&gt;='Income Replacement Calculations'!$AL66),1,0)</f>
        <v>0</v>
      </c>
      <c r="BD66" s="132">
        <f ca="1">IF(BC66=0,0,BC66+SUM(BC$6:BC65))</f>
        <v>0</v>
      </c>
      <c r="BE66" s="200">
        <f ca="1">IF(AND(Input!$B$106&lt;='Income Replacement Calculations'!$AL66,Input!$B$107&gt;='Income Replacement Calculations'!$AL66),Input!$B$104*((1+(Input!$B$108))^$C65),0)</f>
        <v>0</v>
      </c>
      <c r="BF66" s="201"/>
      <c r="BG66" s="202"/>
      <c r="BH66" s="132">
        <f ca="1">IF(AND(Input!$B$113&lt;='Income Replacement Calculations'!$AL66,Input!$B$114&gt;='Income Replacement Calculations'!$AL66),1,0)</f>
        <v>0</v>
      </c>
      <c r="BI66" s="132">
        <f ca="1">IF(BH66=0,0,BH66+SUM(BH$6:BH65))</f>
        <v>0</v>
      </c>
      <c r="BJ66" s="200">
        <f ca="1">IF(AND(Input!$B$113&lt;='Income Replacement Calculations'!$AL66,Input!$B$114&gt;='Income Replacement Calculations'!$AL66),Input!$B$111*((1+(Input!$B$115))^$C65),0)</f>
        <v>0</v>
      </c>
      <c r="BK66" s="201"/>
      <c r="BL66" s="202"/>
      <c r="BM66" s="132">
        <f ca="1">IF(AND(Input!$B$120&lt;='Income Replacement Calculations'!$AL66,Input!$B$121&gt;='Income Replacement Calculations'!$AL66),1,0)</f>
        <v>0</v>
      </c>
      <c r="BN66" s="132">
        <f ca="1">IF(BM66=0,0,BM66+SUM(BM$6:BM65))</f>
        <v>0</v>
      </c>
      <c r="BO66" s="132"/>
      <c r="BP66" s="210">
        <f t="shared" ca="1" si="26"/>
        <v>60</v>
      </c>
      <c r="BQ66" s="211">
        <f t="shared" si="33"/>
        <v>61</v>
      </c>
      <c r="BR66" s="189">
        <f t="shared" ca="1" si="27"/>
        <v>60</v>
      </c>
      <c r="BS66" s="190">
        <f t="shared" ca="1" si="28"/>
        <v>60</v>
      </c>
      <c r="BT66" s="132"/>
      <c r="BU66" s="200">
        <f ca="1">IF(AND(Input!$B$120&lt;='Income Replacement Calculations'!$AL66,Input!$B$121&gt;='Income Replacement Calculations'!$AL66),Input!$B$118*((1+(Input!$B$122))^$C65),0)</f>
        <v>0</v>
      </c>
      <c r="BV66" s="201"/>
      <c r="BW66" s="202"/>
      <c r="BX66" s="203">
        <f ca="1">IF(AND(Input!$B$127&lt;='Income Replacement Calculations'!$AL66,Input!$B$128&gt;='Income Replacement Calculations'!$AL66),1,0)</f>
        <v>0</v>
      </c>
      <c r="BY66" s="203">
        <f t="shared" ca="1" si="12"/>
        <v>0</v>
      </c>
      <c r="BZ66" s="200">
        <f ca="1">IF(AND(Input!$B$127&lt;='Income Replacement Calculations'!$AL66,Input!$B$128&gt;='Income Replacement Calculations'!$AL66),Input!$B$125*((1+(Input!$B$129))^$C65),0)</f>
        <v>0</v>
      </c>
      <c r="CA66" s="201"/>
      <c r="CB66" s="202"/>
      <c r="CC66" s="203">
        <f ca="1">IF(AND(Input!$B$134&lt;='Income Replacement Calculations'!$AL66,Input!$B$135&gt;='Income Replacement Calculations'!$AL66),1,0)</f>
        <v>0</v>
      </c>
      <c r="CD66" s="203">
        <f t="shared" ca="1" si="13"/>
        <v>0</v>
      </c>
      <c r="CE66" s="200">
        <f ca="1">IF(AND(Input!$B$134&lt;='Income Replacement Calculations'!$AL66,Input!$B$135&gt;='Income Replacement Calculations'!$AL66),Input!$B$132*((1+(Input!$B$136))^$C65),0)</f>
        <v>0</v>
      </c>
      <c r="CF66" s="201"/>
      <c r="CG66" s="202"/>
      <c r="CH66" s="203">
        <f ca="1">IF(AND(Input!$B$141&lt;='Income Replacement Calculations'!$AL66,Input!$B$142&gt;='Income Replacement Calculations'!$AL66),1,0)</f>
        <v>0</v>
      </c>
      <c r="CI66" s="203">
        <f t="shared" ca="1" si="14"/>
        <v>0</v>
      </c>
      <c r="CJ66" s="200">
        <f ca="1">IF(AND(Input!$B$141&lt;='Income Replacement Calculations'!$AL66,Input!$B$142&gt;='Income Replacement Calculations'!$AL66),Input!$B$139*((1+(Input!$B$143))^$C65),0)</f>
        <v>0</v>
      </c>
      <c r="CK66" s="201"/>
      <c r="CL66" s="202"/>
      <c r="CM66" s="203">
        <f ca="1">IF(AND(Input!$B$148&lt;='Income Replacement Calculations'!$AL66,Input!$B$149&gt;='Income Replacement Calculations'!$AL66),1,0)</f>
        <v>0</v>
      </c>
      <c r="CN66" s="203">
        <f t="shared" ca="1" si="15"/>
        <v>0</v>
      </c>
      <c r="CO66" s="200">
        <f ca="1">IF(AND(Input!$B$148&lt;='Income Replacement Calculations'!$AL66,Input!$B$149&gt;='Income Replacement Calculations'!$AL66),Input!$B$146*((1+(Input!$B$150))^$C65),0)</f>
        <v>0</v>
      </c>
      <c r="CP66" s="201"/>
      <c r="CQ66" s="202"/>
      <c r="CS66" s="204">
        <f ca="1">IF($E66&gt;Input!$B$72,0,IF($CX$8&lt;0,IF(ISBLANK(AB66),AA66,AB66)+IF(ISBLANK(AF66),AE66,AF66)+IF(ISBLANK(AQ66),AP66,AQ66)+IF(ISBLANK(AV66),AU66,AV66)+IF(ISBLANK(BA66),AZ66,BA66)+IF(ISBLANK(BF66),BE66,BF66)+IF(ISBLANK(BK66),BJ66,BK66)," "))</f>
        <v>0</v>
      </c>
      <c r="CT66" s="205">
        <f ca="1">IF(CY65=0,CS65+CT65-CW65,IF($E66&gt;Input!$B$72,0,CZ65))</f>
        <v>0</v>
      </c>
      <c r="CV66" s="204">
        <f ca="1">IF($E66&gt;Input!$B$72,0,((IF($Y66=0,Input!$B$64*((1+(Input!$B$70))^$C65),IF(OR($Y66=2,$Y66=3),Input!$B$58*((1+(Input!$B$70))^$C65),IF($Y66=1,Input!$B$61*((1+(Input!$B$70))^$C65),IF($Y66=7,Input!$B$68*((1+(Input!$B$70))^$C65),0)))))))</f>
        <v>0</v>
      </c>
      <c r="CW66" s="205">
        <f ca="1">IF($E66&gt;Input!$B$72,0,CV66+IF(ISBLANK(BV66),BU66,BV66)+IF(ISBLANK(CA66),BZ66,CA66)+IF(ISBLANK(CF66),CE66,CF66)+IF(ISBLANK(CK66),CJ66,CK66)+IF(ISBLANK(CP66),CO66,CP66))</f>
        <v>0</v>
      </c>
      <c r="CY66" s="200">
        <f ca="1">IF(E66&gt;Input!$B$72,0,CW66-CS66-CT66)</f>
        <v>0</v>
      </c>
      <c r="CZ66" s="208">
        <f t="shared" ca="1" si="35"/>
        <v>0</v>
      </c>
      <c r="DA66" s="213">
        <f ca="1">IF($E66&gt;Input!$B$72,0,-PV(Input!$B$73/12,C66*12,0,CY66*12,1))</f>
        <v>0</v>
      </c>
      <c r="DC66" s="210">
        <f t="shared" ca="1" si="29"/>
        <v>60</v>
      </c>
      <c r="DD66" s="211">
        <f t="shared" si="34"/>
        <v>61</v>
      </c>
      <c r="DE66" s="189">
        <f t="shared" ca="1" si="30"/>
        <v>60</v>
      </c>
      <c r="DF66" s="190">
        <f t="shared" ca="1" si="31"/>
        <v>60</v>
      </c>
      <c r="DG66" s="224"/>
      <c r="DH66" s="224"/>
      <c r="DI66" s="224"/>
      <c r="DJ66" s="227">
        <f ca="1">('Income Replacement Calculations'!CV66*12)+'Lump Sum Projectors'!BR66</f>
        <v>0</v>
      </c>
      <c r="DK66" s="227">
        <f ca="1">IF('Future Needs'!$X65&lt;0,0,'Future Needs'!X65)+'Lump Sum Projectors'!$BR66</f>
        <v>0</v>
      </c>
    </row>
    <row r="67" spans="2:115">
      <c r="B67" s="210">
        <f ca="1">IF('Income Replacement Calculations'!$CX$8&lt;0,B66+1)</f>
        <v>61</v>
      </c>
      <c r="C67" s="211">
        <f ca="1">IF('Income Replacement Calculations'!$CX$8&lt;0,C66+1)</f>
        <v>62</v>
      </c>
      <c r="D67" s="189">
        <f ca="1">IF('Income Replacement Calculations'!$CX$8&lt;0,D66+1)</f>
        <v>61</v>
      </c>
      <c r="E67" s="190">
        <f ca="1">IF('Income Replacement Calculations'!$CX$8&lt;0,E66+1)</f>
        <v>61</v>
      </c>
      <c r="G67" s="188" t="str">
        <f t="shared" si="17"/>
        <v xml:space="preserve"> </v>
      </c>
      <c r="H67" s="189">
        <f t="shared" si="41"/>
        <v>0</v>
      </c>
      <c r="I67" s="189">
        <f t="shared" si="6"/>
        <v>0</v>
      </c>
      <c r="J67" s="189" t="str">
        <f t="shared" si="18"/>
        <v xml:space="preserve"> </v>
      </c>
      <c r="K67" s="189">
        <f t="shared" si="36"/>
        <v>0</v>
      </c>
      <c r="L67" s="189">
        <f t="shared" si="7"/>
        <v>0</v>
      </c>
      <c r="M67" s="189" t="str">
        <f t="shared" si="19"/>
        <v xml:space="preserve"> </v>
      </c>
      <c r="N67" s="189">
        <f t="shared" si="37"/>
        <v>0</v>
      </c>
      <c r="O67" s="189">
        <f t="shared" si="8"/>
        <v>0</v>
      </c>
      <c r="P67" s="189" t="str">
        <f t="shared" si="20"/>
        <v xml:space="preserve"> </v>
      </c>
      <c r="Q67" s="189">
        <f t="shared" si="38"/>
        <v>0</v>
      </c>
      <c r="R67" s="189">
        <f t="shared" si="9"/>
        <v>0</v>
      </c>
      <c r="S67" s="190" t="str">
        <f t="shared" si="21"/>
        <v xml:space="preserve"> </v>
      </c>
      <c r="T67" s="191">
        <f t="shared" si="39"/>
        <v>0</v>
      </c>
      <c r="U67" s="192">
        <f t="shared" si="10"/>
        <v>0</v>
      </c>
      <c r="V67" s="193" t="str">
        <f t="shared" si="22"/>
        <v xml:space="preserve"> </v>
      </c>
      <c r="W67" s="191">
        <f t="shared" si="40"/>
        <v>0</v>
      </c>
      <c r="X67" s="192">
        <f t="shared" si="11"/>
        <v>0</v>
      </c>
      <c r="Y67" s="192">
        <f ca="1">IF(Input!$B$66&lt;=E67,7,I67+L67+O67+R67+U67+X67)</f>
        <v>7</v>
      </c>
      <c r="AA67" s="200">
        <f ca="1">IF(OR($E67&gt;Input!$B$72,$Y67=0),0,IF(OR($Y67=2,$Y67=3),Input!$B$59*((1+(Input!$B$71))^C66),IF(Y67=1,Input!$B$62*((1+(Input!$B$71))^C66))))+IF($E67&gt;Input!$B$72,0,IF($E67&gt;59,Input!$B$67*((1+(Input!$B$71))^C66)))</f>
        <v>0</v>
      </c>
      <c r="AB67" s="201"/>
      <c r="AC67" s="212"/>
      <c r="AD67" s="197"/>
      <c r="AE67" s="208">
        <f ca="1">IF(OR($E67&gt;=Input!$B$72,$E67&gt;=Input!$B$66),0,IF($Y67&gt;=2,Input!$B$60*((1+(Input!$B$69))^$C66),IF($Y67=1,Input!$B$63*((1+(Input!$B$69))^$C66),IF($Y67=0,Input!$B$65*((1+(Input!$B$69))^$C66),0))))</f>
        <v>0</v>
      </c>
      <c r="AF67" s="201"/>
      <c r="AG67" s="202"/>
      <c r="AI67" s="210">
        <f t="shared" ca="1" si="23"/>
        <v>61</v>
      </c>
      <c r="AJ67" s="211">
        <f t="shared" si="32"/>
        <v>62</v>
      </c>
      <c r="AK67" s="189">
        <f t="shared" ca="1" si="24"/>
        <v>61</v>
      </c>
      <c r="AL67" s="190">
        <f t="shared" ca="1" si="25"/>
        <v>61</v>
      </c>
      <c r="AN67" s="132">
        <f ca="1">IF(AND(Input!$B$85&lt;='Income Replacement Calculations'!$AL67,Input!$B$86&gt;='Income Replacement Calculations'!$AL67),1,0)</f>
        <v>0</v>
      </c>
      <c r="AO67" s="132">
        <f ca="1">IF(AN67=0,0,AN67+SUM(AN$6:AN66))</f>
        <v>0</v>
      </c>
      <c r="AP67" s="200">
        <f ca="1">IF(AND(Input!$B$85&lt;='Income Replacement Calculations'!$AL67,Input!$B$86&gt;='Income Replacement Calculations'!$AL67),Input!$B$83*((1+(Input!$B$87))^$C66),0)</f>
        <v>0</v>
      </c>
      <c r="AQ67" s="201"/>
      <c r="AR67" s="202"/>
      <c r="AS67" s="132">
        <f ca="1">IF(AND(Input!$B$92&lt;='Income Replacement Calculations'!$AL67,Input!$B$93&gt;='Income Replacement Calculations'!$AL67),1,0)</f>
        <v>0</v>
      </c>
      <c r="AT67" s="132">
        <f ca="1">IF(AS67=0,0,AS67+SUM(AS$6:AS66))</f>
        <v>0</v>
      </c>
      <c r="AU67" s="200">
        <f ca="1">IF(AND(Input!$B$92&lt;='Income Replacement Calculations'!$AL67,Input!$B$93&gt;='Income Replacement Calculations'!$AL67),Input!$B$90*((1+(Input!$B$94))^$C66),0)</f>
        <v>0</v>
      </c>
      <c r="AV67" s="201"/>
      <c r="AW67" s="202"/>
      <c r="AX67" s="132">
        <f ca="1">IF(AND(Input!$B$99&lt;='Income Replacement Calculations'!$AL67,Input!$B$100&gt;='Income Replacement Calculations'!$AL67),1,0)</f>
        <v>0</v>
      </c>
      <c r="AY67" s="132">
        <f ca="1">IF(AX67=0,0,AX67+SUM(AX$6:AX66))</f>
        <v>0</v>
      </c>
      <c r="AZ67" s="200">
        <f ca="1">IF(AND(Input!$B$99&lt;='Income Replacement Calculations'!$AL67,Input!$B$100&gt;='Income Replacement Calculations'!$AL67),Input!$B$97*((1+(Input!$B$101))^$C66),0)</f>
        <v>0</v>
      </c>
      <c r="BA67" s="201"/>
      <c r="BB67" s="202"/>
      <c r="BC67" s="132">
        <f ca="1">IF(AND(Input!$B$106&lt;='Income Replacement Calculations'!$AL67,Input!$B$107&gt;='Income Replacement Calculations'!$AL67),1,0)</f>
        <v>0</v>
      </c>
      <c r="BD67" s="132">
        <f ca="1">IF(BC67=0,0,BC67+SUM(BC$6:BC66))</f>
        <v>0</v>
      </c>
      <c r="BE67" s="200">
        <f ca="1">IF(AND(Input!$B$106&lt;='Income Replacement Calculations'!$AL67,Input!$B$107&gt;='Income Replacement Calculations'!$AL67),Input!$B$104*((1+(Input!$B$108))^$C66),0)</f>
        <v>0</v>
      </c>
      <c r="BF67" s="201"/>
      <c r="BG67" s="202"/>
      <c r="BH67" s="132">
        <f ca="1">IF(AND(Input!$B$113&lt;='Income Replacement Calculations'!$AL67,Input!$B$114&gt;='Income Replacement Calculations'!$AL67),1,0)</f>
        <v>0</v>
      </c>
      <c r="BI67" s="132">
        <f ca="1">IF(BH67=0,0,BH67+SUM(BH$6:BH66))</f>
        <v>0</v>
      </c>
      <c r="BJ67" s="200">
        <f ca="1">IF(AND(Input!$B$113&lt;='Income Replacement Calculations'!$AL67,Input!$B$114&gt;='Income Replacement Calculations'!$AL67),Input!$B$111*((1+(Input!$B$115))^$C66),0)</f>
        <v>0</v>
      </c>
      <c r="BK67" s="201"/>
      <c r="BL67" s="202"/>
      <c r="BM67" s="132">
        <f ca="1">IF(AND(Input!$B$120&lt;='Income Replacement Calculations'!$AL67,Input!$B$121&gt;='Income Replacement Calculations'!$AL67),1,0)</f>
        <v>0</v>
      </c>
      <c r="BN67" s="132">
        <f ca="1">IF(BM67=0,0,BM67+SUM(BM$6:BM66))</f>
        <v>0</v>
      </c>
      <c r="BO67" s="132"/>
      <c r="BP67" s="210">
        <f t="shared" ca="1" si="26"/>
        <v>61</v>
      </c>
      <c r="BQ67" s="211">
        <f t="shared" si="33"/>
        <v>62</v>
      </c>
      <c r="BR67" s="189">
        <f t="shared" ca="1" si="27"/>
        <v>61</v>
      </c>
      <c r="BS67" s="190">
        <f t="shared" ca="1" si="28"/>
        <v>61</v>
      </c>
      <c r="BT67" s="132"/>
      <c r="BU67" s="200">
        <f ca="1">IF(AND(Input!$B$120&lt;='Income Replacement Calculations'!$AL67,Input!$B$121&gt;='Income Replacement Calculations'!$AL67),Input!$B$118*((1+(Input!$B$122))^$C66),0)</f>
        <v>0</v>
      </c>
      <c r="BV67" s="201"/>
      <c r="BW67" s="202"/>
      <c r="BX67" s="203">
        <f ca="1">IF(AND(Input!$B$127&lt;='Income Replacement Calculations'!$AL67,Input!$B$128&gt;='Income Replacement Calculations'!$AL67),1,0)</f>
        <v>0</v>
      </c>
      <c r="BY67" s="203">
        <f t="shared" ca="1" si="12"/>
        <v>0</v>
      </c>
      <c r="BZ67" s="200">
        <f ca="1">IF(AND(Input!$B$127&lt;='Income Replacement Calculations'!$AL67,Input!$B$128&gt;='Income Replacement Calculations'!$AL67),Input!$B$125*((1+(Input!$B$129))^$C66),0)</f>
        <v>0</v>
      </c>
      <c r="CA67" s="201"/>
      <c r="CB67" s="202"/>
      <c r="CC67" s="203">
        <f ca="1">IF(AND(Input!$B$134&lt;='Income Replacement Calculations'!$AL67,Input!$B$135&gt;='Income Replacement Calculations'!$AL67),1,0)</f>
        <v>0</v>
      </c>
      <c r="CD67" s="203">
        <f t="shared" ca="1" si="13"/>
        <v>0</v>
      </c>
      <c r="CE67" s="200">
        <f ca="1">IF(AND(Input!$B$134&lt;='Income Replacement Calculations'!$AL67,Input!$B$135&gt;='Income Replacement Calculations'!$AL67),Input!$B$132*((1+(Input!$B$136))^$C66),0)</f>
        <v>0</v>
      </c>
      <c r="CF67" s="201"/>
      <c r="CG67" s="202"/>
      <c r="CH67" s="203">
        <f ca="1">IF(AND(Input!$B$141&lt;='Income Replacement Calculations'!$AL67,Input!$B$142&gt;='Income Replacement Calculations'!$AL67),1,0)</f>
        <v>0</v>
      </c>
      <c r="CI67" s="203">
        <f t="shared" ca="1" si="14"/>
        <v>0</v>
      </c>
      <c r="CJ67" s="200">
        <f ca="1">IF(AND(Input!$B$141&lt;='Income Replacement Calculations'!$AL67,Input!$B$142&gt;='Income Replacement Calculations'!$AL67),Input!$B$139*((1+(Input!$B$143))^$C66),0)</f>
        <v>0</v>
      </c>
      <c r="CK67" s="201"/>
      <c r="CL67" s="202"/>
      <c r="CM67" s="203">
        <f ca="1">IF(AND(Input!$B$148&lt;='Income Replacement Calculations'!$AL67,Input!$B$149&gt;='Income Replacement Calculations'!$AL67),1,0)</f>
        <v>0</v>
      </c>
      <c r="CN67" s="203">
        <f t="shared" ca="1" si="15"/>
        <v>0</v>
      </c>
      <c r="CO67" s="200">
        <f ca="1">IF(AND(Input!$B$148&lt;='Income Replacement Calculations'!$AL67,Input!$B$149&gt;='Income Replacement Calculations'!$AL67),Input!$B$146*((1+(Input!$B$150))^$C66),0)</f>
        <v>0</v>
      </c>
      <c r="CP67" s="201"/>
      <c r="CQ67" s="202"/>
      <c r="CS67" s="204">
        <f ca="1">IF($E67&gt;Input!$B$72,0,IF($CX$8&lt;0,IF(ISBLANK(AB67),AA67,AB67)+IF(ISBLANK(AF67),AE67,AF67)+IF(ISBLANK(AQ67),AP67,AQ67)+IF(ISBLANK(AV67),AU67,AV67)+IF(ISBLANK(BA67),AZ67,BA67)+IF(ISBLANK(BF67),BE67,BF67)+IF(ISBLANK(BK67),BJ67,BK67)," "))</f>
        <v>0</v>
      </c>
      <c r="CT67" s="205">
        <f ca="1">IF(CY66=0,CS66+CT66-CW66,IF($E67&gt;Input!$B$72,0,CZ66))</f>
        <v>0</v>
      </c>
      <c r="CV67" s="204">
        <f ca="1">IF($E67&gt;Input!$B$72,0,((IF($Y67=0,Input!$B$64*((1+(Input!$B$70))^$C66),IF(OR($Y67=2,$Y67=3),Input!$B$58*((1+(Input!$B$70))^$C66),IF($Y67=1,Input!$B$61*((1+(Input!$B$70))^$C66),IF($Y67=7,Input!$B$68*((1+(Input!$B$70))^$C66),0)))))))</f>
        <v>0</v>
      </c>
      <c r="CW67" s="205">
        <f ca="1">IF($E67&gt;Input!$B$72,0,CV67+IF(ISBLANK(BV67),BU67,BV67)+IF(ISBLANK(CA67),BZ67,CA67)+IF(ISBLANK(CF67),CE67,CF67)+IF(ISBLANK(CK67),CJ67,CK67)+IF(ISBLANK(CP67),CO67,CP67))</f>
        <v>0</v>
      </c>
      <c r="CY67" s="200">
        <f ca="1">IF(E67&gt;Input!$B$72,0,CW67-CS67-CT67)</f>
        <v>0</v>
      </c>
      <c r="CZ67" s="208">
        <f t="shared" ca="1" si="35"/>
        <v>0</v>
      </c>
      <c r="DA67" s="213">
        <f ca="1">IF($E67&gt;Input!$B$72,0,-PV(Input!$B$73/12,C67*12,0,CY67*12,1))</f>
        <v>0</v>
      </c>
      <c r="DC67" s="210">
        <f t="shared" ca="1" si="29"/>
        <v>61</v>
      </c>
      <c r="DD67" s="211">
        <f t="shared" si="34"/>
        <v>62</v>
      </c>
      <c r="DE67" s="189">
        <f t="shared" ca="1" si="30"/>
        <v>61</v>
      </c>
      <c r="DF67" s="190">
        <f t="shared" ca="1" si="31"/>
        <v>61</v>
      </c>
      <c r="DG67" s="224"/>
      <c r="DH67" s="224"/>
      <c r="DI67" s="224"/>
      <c r="DJ67" s="227">
        <f ca="1">('Income Replacement Calculations'!CV67*12)+'Lump Sum Projectors'!BR67</f>
        <v>0</v>
      </c>
      <c r="DK67" s="227">
        <f ca="1">IF('Future Needs'!$X66&lt;0,0,'Future Needs'!X66)+'Lump Sum Projectors'!$BR67</f>
        <v>0</v>
      </c>
    </row>
    <row r="68" spans="2:115">
      <c r="B68" s="210">
        <f ca="1">IF('Income Replacement Calculations'!$CX$8&lt;0,B67+1)</f>
        <v>62</v>
      </c>
      <c r="C68" s="211">
        <f ca="1">IF('Income Replacement Calculations'!$CX$8&lt;0,C67+1)</f>
        <v>63</v>
      </c>
      <c r="D68" s="189">
        <f ca="1">IF('Income Replacement Calculations'!$CX$8&lt;0,D67+1)</f>
        <v>62</v>
      </c>
      <c r="E68" s="190">
        <f ca="1">IF('Income Replacement Calculations'!$CX$8&lt;0,E67+1)</f>
        <v>62</v>
      </c>
      <c r="G68" s="188" t="str">
        <f t="shared" si="17"/>
        <v xml:space="preserve"> </v>
      </c>
      <c r="H68" s="189">
        <f t="shared" si="41"/>
        <v>0</v>
      </c>
      <c r="I68" s="189">
        <f t="shared" si="6"/>
        <v>0</v>
      </c>
      <c r="J68" s="189" t="str">
        <f t="shared" si="18"/>
        <v xml:space="preserve"> </v>
      </c>
      <c r="K68" s="189">
        <f t="shared" si="36"/>
        <v>0</v>
      </c>
      <c r="L68" s="189">
        <f t="shared" si="7"/>
        <v>0</v>
      </c>
      <c r="M68" s="189" t="str">
        <f t="shared" si="19"/>
        <v xml:space="preserve"> </v>
      </c>
      <c r="N68" s="189">
        <f t="shared" si="37"/>
        <v>0</v>
      </c>
      <c r="O68" s="189">
        <f t="shared" si="8"/>
        <v>0</v>
      </c>
      <c r="P68" s="189" t="str">
        <f t="shared" si="20"/>
        <v xml:space="preserve"> </v>
      </c>
      <c r="Q68" s="189">
        <f t="shared" si="38"/>
        <v>0</v>
      </c>
      <c r="R68" s="189">
        <f t="shared" si="9"/>
        <v>0</v>
      </c>
      <c r="S68" s="190" t="str">
        <f t="shared" si="21"/>
        <v xml:space="preserve"> </v>
      </c>
      <c r="T68" s="191">
        <f t="shared" si="39"/>
        <v>0</v>
      </c>
      <c r="U68" s="192">
        <f t="shared" si="10"/>
        <v>0</v>
      </c>
      <c r="V68" s="193" t="str">
        <f t="shared" si="22"/>
        <v xml:space="preserve"> </v>
      </c>
      <c r="W68" s="191">
        <f t="shared" si="40"/>
        <v>0</v>
      </c>
      <c r="X68" s="192">
        <f t="shared" si="11"/>
        <v>0</v>
      </c>
      <c r="Y68" s="192">
        <f ca="1">IF(Input!$B$66&lt;=E68,7,I68+L68+O68+R68+U68+X68)</f>
        <v>7</v>
      </c>
      <c r="AA68" s="200">
        <f ca="1">IF(OR($E68&gt;Input!$B$72,$Y68=0),0,IF(OR($Y68=2,$Y68=3),Input!$B$59*((1+(Input!$B$71))^C67),IF(Y68=1,Input!$B$62*((1+(Input!$B$71))^C67))))+IF($E68&gt;Input!$B$72,0,IF($E68&gt;59,Input!$B$67*((1+(Input!$B$71))^C67)))</f>
        <v>0</v>
      </c>
      <c r="AB68" s="201"/>
      <c r="AC68" s="212"/>
      <c r="AD68" s="197"/>
      <c r="AE68" s="208">
        <f ca="1">IF(OR($E68&gt;=Input!$B$72,$E68&gt;=Input!$B$66),0,IF($Y68&gt;=2,Input!$B$60*((1+(Input!$B$69))^$C67),IF($Y68=1,Input!$B$63*((1+(Input!$B$69))^$C67),IF($Y68=0,Input!$B$65*((1+(Input!$B$69))^$C67),0))))</f>
        <v>0</v>
      </c>
      <c r="AF68" s="201"/>
      <c r="AG68" s="202"/>
      <c r="AI68" s="210">
        <f t="shared" ca="1" si="23"/>
        <v>62</v>
      </c>
      <c r="AJ68" s="211">
        <f t="shared" si="32"/>
        <v>63</v>
      </c>
      <c r="AK68" s="189">
        <f t="shared" ca="1" si="24"/>
        <v>62</v>
      </c>
      <c r="AL68" s="190">
        <f t="shared" ca="1" si="25"/>
        <v>62</v>
      </c>
      <c r="AN68" s="132">
        <f ca="1">IF(AND(Input!$B$85&lt;='Income Replacement Calculations'!$AL68,Input!$B$86&gt;='Income Replacement Calculations'!$AL68),1,0)</f>
        <v>0</v>
      </c>
      <c r="AO68" s="132">
        <f ca="1">IF(AN68=0,0,AN68+SUM(AN$6:AN67))</f>
        <v>0</v>
      </c>
      <c r="AP68" s="200">
        <f ca="1">IF(AND(Input!$B$85&lt;='Income Replacement Calculations'!$AL68,Input!$B$86&gt;='Income Replacement Calculations'!$AL68),Input!$B$83*((1+(Input!$B$87))^$C67),0)</f>
        <v>0</v>
      </c>
      <c r="AQ68" s="201"/>
      <c r="AR68" s="202"/>
      <c r="AS68" s="132">
        <f ca="1">IF(AND(Input!$B$92&lt;='Income Replacement Calculations'!$AL68,Input!$B$93&gt;='Income Replacement Calculations'!$AL68),1,0)</f>
        <v>0</v>
      </c>
      <c r="AT68" s="132">
        <f ca="1">IF(AS68=0,0,AS68+SUM(AS$6:AS67))</f>
        <v>0</v>
      </c>
      <c r="AU68" s="200">
        <f ca="1">IF(AND(Input!$B$92&lt;='Income Replacement Calculations'!$AL68,Input!$B$93&gt;='Income Replacement Calculations'!$AL68),Input!$B$90*((1+(Input!$B$94))^$C67),0)</f>
        <v>0</v>
      </c>
      <c r="AV68" s="201"/>
      <c r="AW68" s="202"/>
      <c r="AX68" s="132">
        <f ca="1">IF(AND(Input!$B$99&lt;='Income Replacement Calculations'!$AL68,Input!$B$100&gt;='Income Replacement Calculations'!$AL68),1,0)</f>
        <v>0</v>
      </c>
      <c r="AY68" s="132">
        <f ca="1">IF(AX68=0,0,AX68+SUM(AX$6:AX67))</f>
        <v>0</v>
      </c>
      <c r="AZ68" s="200">
        <f ca="1">IF(AND(Input!$B$99&lt;='Income Replacement Calculations'!$AL68,Input!$B$100&gt;='Income Replacement Calculations'!$AL68),Input!$B$97*((1+(Input!$B$101))^$C67),0)</f>
        <v>0</v>
      </c>
      <c r="BA68" s="201"/>
      <c r="BB68" s="202"/>
      <c r="BC68" s="132">
        <f ca="1">IF(AND(Input!$B$106&lt;='Income Replacement Calculations'!$AL68,Input!$B$107&gt;='Income Replacement Calculations'!$AL68),1,0)</f>
        <v>0</v>
      </c>
      <c r="BD68" s="132">
        <f ca="1">IF(BC68=0,0,BC68+SUM(BC$6:BC67))</f>
        <v>0</v>
      </c>
      <c r="BE68" s="200">
        <f ca="1">IF(AND(Input!$B$106&lt;='Income Replacement Calculations'!$AL68,Input!$B$107&gt;='Income Replacement Calculations'!$AL68),Input!$B$104*((1+(Input!$B$108))^$C67),0)</f>
        <v>0</v>
      </c>
      <c r="BF68" s="201"/>
      <c r="BG68" s="202"/>
      <c r="BH68" s="132">
        <f ca="1">IF(AND(Input!$B$113&lt;='Income Replacement Calculations'!$AL68,Input!$B$114&gt;='Income Replacement Calculations'!$AL68),1,0)</f>
        <v>0</v>
      </c>
      <c r="BI68" s="132">
        <f ca="1">IF(BH68=0,0,BH68+SUM(BH$6:BH67))</f>
        <v>0</v>
      </c>
      <c r="BJ68" s="200">
        <f ca="1">IF(AND(Input!$B$113&lt;='Income Replacement Calculations'!$AL68,Input!$B$114&gt;='Income Replacement Calculations'!$AL68),Input!$B$111*((1+(Input!$B$115))^$C67),0)</f>
        <v>0</v>
      </c>
      <c r="BK68" s="201"/>
      <c r="BL68" s="202"/>
      <c r="BM68" s="132">
        <f ca="1">IF(AND(Input!$B$120&lt;='Income Replacement Calculations'!$AL68,Input!$B$121&gt;='Income Replacement Calculations'!$AL68),1,0)</f>
        <v>0</v>
      </c>
      <c r="BN68" s="132">
        <f ca="1">IF(BM68=0,0,BM68+SUM(BM$6:BM67))</f>
        <v>0</v>
      </c>
      <c r="BO68" s="132"/>
      <c r="BP68" s="210">
        <f t="shared" ca="1" si="26"/>
        <v>62</v>
      </c>
      <c r="BQ68" s="211">
        <f t="shared" si="33"/>
        <v>63</v>
      </c>
      <c r="BR68" s="189">
        <f t="shared" ca="1" si="27"/>
        <v>62</v>
      </c>
      <c r="BS68" s="190">
        <f t="shared" ca="1" si="28"/>
        <v>62</v>
      </c>
      <c r="BT68" s="132"/>
      <c r="BU68" s="200">
        <f ca="1">IF(AND(Input!$B$120&lt;='Income Replacement Calculations'!$AL68,Input!$B$121&gt;='Income Replacement Calculations'!$AL68),Input!$B$118*((1+(Input!$B$122))^$C67),0)</f>
        <v>0</v>
      </c>
      <c r="BV68" s="201"/>
      <c r="BW68" s="202"/>
      <c r="BX68" s="203">
        <f ca="1">IF(AND(Input!$B$127&lt;='Income Replacement Calculations'!$AL68,Input!$B$128&gt;='Income Replacement Calculations'!$AL68),1,0)</f>
        <v>0</v>
      </c>
      <c r="BY68" s="203">
        <f t="shared" ca="1" si="12"/>
        <v>0</v>
      </c>
      <c r="BZ68" s="200">
        <f ca="1">IF(AND(Input!$B$127&lt;='Income Replacement Calculations'!$AL68,Input!$B$128&gt;='Income Replacement Calculations'!$AL68),Input!$B$125*((1+(Input!$B$129))^$C67),0)</f>
        <v>0</v>
      </c>
      <c r="CA68" s="201"/>
      <c r="CB68" s="202"/>
      <c r="CC68" s="203">
        <f ca="1">IF(AND(Input!$B$134&lt;='Income Replacement Calculations'!$AL68,Input!$B$135&gt;='Income Replacement Calculations'!$AL68),1,0)</f>
        <v>0</v>
      </c>
      <c r="CD68" s="203">
        <f t="shared" ca="1" si="13"/>
        <v>0</v>
      </c>
      <c r="CE68" s="200">
        <f ca="1">IF(AND(Input!$B$134&lt;='Income Replacement Calculations'!$AL68,Input!$B$135&gt;='Income Replacement Calculations'!$AL68),Input!$B$132*((1+(Input!$B$136))^$C67),0)</f>
        <v>0</v>
      </c>
      <c r="CF68" s="201"/>
      <c r="CG68" s="202"/>
      <c r="CH68" s="203">
        <f ca="1">IF(AND(Input!$B$141&lt;='Income Replacement Calculations'!$AL68,Input!$B$142&gt;='Income Replacement Calculations'!$AL68),1,0)</f>
        <v>0</v>
      </c>
      <c r="CI68" s="203">
        <f t="shared" ca="1" si="14"/>
        <v>0</v>
      </c>
      <c r="CJ68" s="200">
        <f ca="1">IF(AND(Input!$B$141&lt;='Income Replacement Calculations'!$AL68,Input!$B$142&gt;='Income Replacement Calculations'!$AL68),Input!$B$139*((1+(Input!$B$143))^$C67),0)</f>
        <v>0</v>
      </c>
      <c r="CK68" s="201"/>
      <c r="CL68" s="202"/>
      <c r="CM68" s="203">
        <f ca="1">IF(AND(Input!$B$148&lt;='Income Replacement Calculations'!$AL68,Input!$B$149&gt;='Income Replacement Calculations'!$AL68),1,0)</f>
        <v>0</v>
      </c>
      <c r="CN68" s="203">
        <f t="shared" ca="1" si="15"/>
        <v>0</v>
      </c>
      <c r="CO68" s="200">
        <f ca="1">IF(AND(Input!$B$148&lt;='Income Replacement Calculations'!$AL68,Input!$B$149&gt;='Income Replacement Calculations'!$AL68),Input!$B$146*((1+(Input!$B$150))^$C67),0)</f>
        <v>0</v>
      </c>
      <c r="CP68" s="201"/>
      <c r="CQ68" s="202"/>
      <c r="CS68" s="204">
        <f ca="1">IF($E68&gt;Input!$B$72,0,IF($CX$8&lt;0,IF(ISBLANK(AB68),AA68,AB68)+IF(ISBLANK(AF68),AE68,AF68)+IF(ISBLANK(AQ68),AP68,AQ68)+IF(ISBLANK(AV68),AU68,AV68)+IF(ISBLANK(BA68),AZ68,BA68)+IF(ISBLANK(BF68),BE68,BF68)+IF(ISBLANK(BK68),BJ68,BK68)," "))</f>
        <v>0</v>
      </c>
      <c r="CT68" s="205">
        <f ca="1">IF(CY67=0,CS67+CT67-CW67,IF($E68&gt;Input!$B$72,0,CZ67))</f>
        <v>0</v>
      </c>
      <c r="CV68" s="204">
        <f ca="1">IF($E68&gt;Input!$B$72,0,((IF($Y68=0,Input!$B$64*((1+(Input!$B$70))^$C67),IF(OR($Y68=2,$Y68=3),Input!$B$58*((1+(Input!$B$70))^$C67),IF($Y68=1,Input!$B$61*((1+(Input!$B$70))^$C67),IF($Y68=7,Input!$B$68*((1+(Input!$B$70))^$C67),0)))))))</f>
        <v>0</v>
      </c>
      <c r="CW68" s="205">
        <f ca="1">IF($E68&gt;Input!$B$72,0,CV68+IF(ISBLANK(BV68),BU68,BV68)+IF(ISBLANK(CA68),BZ68,CA68)+IF(ISBLANK(CF68),CE68,CF68)+IF(ISBLANK(CK68),CJ68,CK68)+IF(ISBLANK(CP68),CO68,CP68))</f>
        <v>0</v>
      </c>
      <c r="CY68" s="200">
        <f ca="1">IF(E68&gt;Input!$B$72,0,CW68-CS68-CT68)</f>
        <v>0</v>
      </c>
      <c r="CZ68" s="208">
        <f t="shared" ca="1" si="35"/>
        <v>0</v>
      </c>
      <c r="DA68" s="213">
        <f ca="1">IF($E68&gt;Input!$B$72,0,-PV(Input!$B$73/12,C68*12,0,CY68*12,1))</f>
        <v>0</v>
      </c>
      <c r="DC68" s="210">
        <f t="shared" ca="1" si="29"/>
        <v>62</v>
      </c>
      <c r="DD68" s="211">
        <f t="shared" si="34"/>
        <v>63</v>
      </c>
      <c r="DE68" s="189">
        <f t="shared" ca="1" si="30"/>
        <v>62</v>
      </c>
      <c r="DF68" s="190">
        <f t="shared" ca="1" si="31"/>
        <v>62</v>
      </c>
      <c r="DG68" s="224"/>
      <c r="DH68" s="224"/>
      <c r="DI68" s="224"/>
      <c r="DJ68" s="227">
        <f ca="1">('Income Replacement Calculations'!CV68*12)+'Lump Sum Projectors'!BR68</f>
        <v>0</v>
      </c>
      <c r="DK68" s="227">
        <f ca="1">IF('Future Needs'!$X67&lt;0,0,'Future Needs'!X67)+'Lump Sum Projectors'!$BR68</f>
        <v>0</v>
      </c>
    </row>
    <row r="69" spans="2:115">
      <c r="B69" s="210">
        <f ca="1">IF('Income Replacement Calculations'!$CX$8&lt;0,B68+1)</f>
        <v>63</v>
      </c>
      <c r="C69" s="211">
        <f ca="1">IF('Income Replacement Calculations'!$CX$8&lt;0,C68+1)</f>
        <v>64</v>
      </c>
      <c r="D69" s="189">
        <f ca="1">IF('Income Replacement Calculations'!$CX$8&lt;0,D68+1)</f>
        <v>63</v>
      </c>
      <c r="E69" s="190">
        <f ca="1">IF('Income Replacement Calculations'!$CX$8&lt;0,E68+1)</f>
        <v>63</v>
      </c>
      <c r="G69" s="188" t="str">
        <f t="shared" si="17"/>
        <v xml:space="preserve"> </v>
      </c>
      <c r="H69" s="189">
        <f t="shared" si="41"/>
        <v>0</v>
      </c>
      <c r="I69" s="189">
        <f t="shared" si="6"/>
        <v>0</v>
      </c>
      <c r="J69" s="189" t="str">
        <f t="shared" si="18"/>
        <v xml:space="preserve"> </v>
      </c>
      <c r="K69" s="189">
        <f t="shared" si="36"/>
        <v>0</v>
      </c>
      <c r="L69" s="189">
        <f t="shared" si="7"/>
        <v>0</v>
      </c>
      <c r="M69" s="189" t="str">
        <f t="shared" si="19"/>
        <v xml:space="preserve"> </v>
      </c>
      <c r="N69" s="189">
        <f t="shared" si="37"/>
        <v>0</v>
      </c>
      <c r="O69" s="189">
        <f t="shared" si="8"/>
        <v>0</v>
      </c>
      <c r="P69" s="189" t="str">
        <f t="shared" si="20"/>
        <v xml:space="preserve"> </v>
      </c>
      <c r="Q69" s="189">
        <f t="shared" si="38"/>
        <v>0</v>
      </c>
      <c r="R69" s="189">
        <f t="shared" si="9"/>
        <v>0</v>
      </c>
      <c r="S69" s="190" t="str">
        <f t="shared" si="21"/>
        <v xml:space="preserve"> </v>
      </c>
      <c r="T69" s="191">
        <f t="shared" si="39"/>
        <v>0</v>
      </c>
      <c r="U69" s="192">
        <f t="shared" si="10"/>
        <v>0</v>
      </c>
      <c r="V69" s="193" t="str">
        <f t="shared" si="22"/>
        <v xml:space="preserve"> </v>
      </c>
      <c r="W69" s="191">
        <f t="shared" si="40"/>
        <v>0</v>
      </c>
      <c r="X69" s="192">
        <f t="shared" si="11"/>
        <v>0</v>
      </c>
      <c r="Y69" s="192">
        <f ca="1">IF(Input!$B$66&lt;=E69,7,I69+L69+O69+R69+U69+X69)</f>
        <v>7</v>
      </c>
      <c r="AA69" s="200">
        <f ca="1">IF(OR($E69&gt;Input!$B$72,$Y69=0),0,IF(OR($Y69=2,$Y69=3),Input!$B$59*((1+(Input!$B$71))^C68),IF(Y69=1,Input!$B$62*((1+(Input!$B$71))^C68))))+IF($E69&gt;Input!$B$72,0,IF($E69&gt;59,Input!$B$67*((1+(Input!$B$71))^C68)))</f>
        <v>0</v>
      </c>
      <c r="AB69" s="201"/>
      <c r="AC69" s="212"/>
      <c r="AD69" s="197"/>
      <c r="AE69" s="208">
        <f ca="1">IF(OR($E69&gt;=Input!$B$72,$E69&gt;=Input!$B$66),0,IF($Y69&gt;=2,Input!$B$60*((1+(Input!$B$69))^$C68),IF($Y69=1,Input!$B$63*((1+(Input!$B$69))^$C68),IF($Y69=0,Input!$B$65*((1+(Input!$B$69))^$C68),0))))</f>
        <v>0</v>
      </c>
      <c r="AF69" s="201"/>
      <c r="AG69" s="202"/>
      <c r="AI69" s="210">
        <f t="shared" ca="1" si="23"/>
        <v>63</v>
      </c>
      <c r="AJ69" s="211">
        <f t="shared" si="32"/>
        <v>64</v>
      </c>
      <c r="AK69" s="189">
        <f t="shared" ca="1" si="24"/>
        <v>63</v>
      </c>
      <c r="AL69" s="190">
        <f t="shared" ca="1" si="25"/>
        <v>63</v>
      </c>
      <c r="AN69" s="132">
        <f ca="1">IF(AND(Input!$B$85&lt;='Income Replacement Calculations'!$AL69,Input!$B$86&gt;='Income Replacement Calculations'!$AL69),1,0)</f>
        <v>0</v>
      </c>
      <c r="AO69" s="132">
        <f ca="1">IF(AN69=0,0,AN69+SUM(AN$6:AN68))</f>
        <v>0</v>
      </c>
      <c r="AP69" s="200">
        <f ca="1">IF(AND(Input!$B$85&lt;='Income Replacement Calculations'!$AL69,Input!$B$86&gt;='Income Replacement Calculations'!$AL69),Input!$B$83*((1+(Input!$B$87))^$C68),0)</f>
        <v>0</v>
      </c>
      <c r="AQ69" s="201"/>
      <c r="AR69" s="202"/>
      <c r="AS69" s="132">
        <f ca="1">IF(AND(Input!$B$92&lt;='Income Replacement Calculations'!$AL69,Input!$B$93&gt;='Income Replacement Calculations'!$AL69),1,0)</f>
        <v>0</v>
      </c>
      <c r="AT69" s="132">
        <f ca="1">IF(AS69=0,0,AS69+SUM(AS$6:AS68))</f>
        <v>0</v>
      </c>
      <c r="AU69" s="200">
        <f ca="1">IF(AND(Input!$B$92&lt;='Income Replacement Calculations'!$AL69,Input!$B$93&gt;='Income Replacement Calculations'!$AL69),Input!$B$90*((1+(Input!$B$94))^$C68),0)</f>
        <v>0</v>
      </c>
      <c r="AV69" s="201"/>
      <c r="AW69" s="202"/>
      <c r="AX69" s="132">
        <f ca="1">IF(AND(Input!$B$99&lt;='Income Replacement Calculations'!$AL69,Input!$B$100&gt;='Income Replacement Calculations'!$AL69),1,0)</f>
        <v>0</v>
      </c>
      <c r="AY69" s="132">
        <f ca="1">IF(AX69=0,0,AX69+SUM(AX$6:AX68))</f>
        <v>0</v>
      </c>
      <c r="AZ69" s="200">
        <f ca="1">IF(AND(Input!$B$99&lt;='Income Replacement Calculations'!$AL69,Input!$B$100&gt;='Income Replacement Calculations'!$AL69),Input!$B$97*((1+(Input!$B$101))^$C68),0)</f>
        <v>0</v>
      </c>
      <c r="BA69" s="201"/>
      <c r="BB69" s="202"/>
      <c r="BC69" s="132">
        <f ca="1">IF(AND(Input!$B$106&lt;='Income Replacement Calculations'!$AL69,Input!$B$107&gt;='Income Replacement Calculations'!$AL69),1,0)</f>
        <v>0</v>
      </c>
      <c r="BD69" s="132">
        <f ca="1">IF(BC69=0,0,BC69+SUM(BC$6:BC68))</f>
        <v>0</v>
      </c>
      <c r="BE69" s="200">
        <f ca="1">IF(AND(Input!$B$106&lt;='Income Replacement Calculations'!$AL69,Input!$B$107&gt;='Income Replacement Calculations'!$AL69),Input!$B$104*((1+(Input!$B$108))^$C68),0)</f>
        <v>0</v>
      </c>
      <c r="BF69" s="201"/>
      <c r="BG69" s="202"/>
      <c r="BH69" s="132">
        <f ca="1">IF(AND(Input!$B$113&lt;='Income Replacement Calculations'!$AL69,Input!$B$114&gt;='Income Replacement Calculations'!$AL69),1,0)</f>
        <v>0</v>
      </c>
      <c r="BI69" s="132">
        <f ca="1">IF(BH69=0,0,BH69+SUM(BH$6:BH68))</f>
        <v>0</v>
      </c>
      <c r="BJ69" s="200">
        <f ca="1">IF(AND(Input!$B$113&lt;='Income Replacement Calculations'!$AL69,Input!$B$114&gt;='Income Replacement Calculations'!$AL69),Input!$B$111*((1+(Input!$B$115))^$C68),0)</f>
        <v>0</v>
      </c>
      <c r="BK69" s="201"/>
      <c r="BL69" s="202"/>
      <c r="BM69" s="132">
        <f ca="1">IF(AND(Input!$B$120&lt;='Income Replacement Calculations'!$AL69,Input!$B$121&gt;='Income Replacement Calculations'!$AL69),1,0)</f>
        <v>0</v>
      </c>
      <c r="BN69" s="132">
        <f ca="1">IF(BM69=0,0,BM69+SUM(BM$6:BM68))</f>
        <v>0</v>
      </c>
      <c r="BO69" s="132"/>
      <c r="BP69" s="210">
        <f t="shared" ca="1" si="26"/>
        <v>63</v>
      </c>
      <c r="BQ69" s="211">
        <f t="shared" si="33"/>
        <v>64</v>
      </c>
      <c r="BR69" s="189">
        <f t="shared" ca="1" si="27"/>
        <v>63</v>
      </c>
      <c r="BS69" s="190">
        <f t="shared" ca="1" si="28"/>
        <v>63</v>
      </c>
      <c r="BT69" s="132"/>
      <c r="BU69" s="200">
        <f ca="1">IF(AND(Input!$B$120&lt;='Income Replacement Calculations'!$AL69,Input!$B$121&gt;='Income Replacement Calculations'!$AL69),Input!$B$118*((1+(Input!$B$122))^$C68),0)</f>
        <v>0</v>
      </c>
      <c r="BV69" s="201"/>
      <c r="BW69" s="202"/>
      <c r="BX69" s="203">
        <f ca="1">IF(AND(Input!$B$127&lt;='Income Replacement Calculations'!$AL69,Input!$B$128&gt;='Income Replacement Calculations'!$AL69),1,0)</f>
        <v>0</v>
      </c>
      <c r="BY69" s="203">
        <f t="shared" ca="1" si="12"/>
        <v>0</v>
      </c>
      <c r="BZ69" s="200">
        <f ca="1">IF(AND(Input!$B$127&lt;='Income Replacement Calculations'!$AL69,Input!$B$128&gt;='Income Replacement Calculations'!$AL69),Input!$B$125*((1+(Input!$B$129))^$C68),0)</f>
        <v>0</v>
      </c>
      <c r="CA69" s="201"/>
      <c r="CB69" s="202"/>
      <c r="CC69" s="203">
        <f ca="1">IF(AND(Input!$B$134&lt;='Income Replacement Calculations'!$AL69,Input!$B$135&gt;='Income Replacement Calculations'!$AL69),1,0)</f>
        <v>0</v>
      </c>
      <c r="CD69" s="203">
        <f t="shared" ca="1" si="13"/>
        <v>0</v>
      </c>
      <c r="CE69" s="200">
        <f ca="1">IF(AND(Input!$B$134&lt;='Income Replacement Calculations'!$AL69,Input!$B$135&gt;='Income Replacement Calculations'!$AL69),Input!$B$132*((1+(Input!$B$136))^$C68),0)</f>
        <v>0</v>
      </c>
      <c r="CF69" s="201"/>
      <c r="CG69" s="202"/>
      <c r="CH69" s="203">
        <f ca="1">IF(AND(Input!$B$141&lt;='Income Replacement Calculations'!$AL69,Input!$B$142&gt;='Income Replacement Calculations'!$AL69),1,0)</f>
        <v>0</v>
      </c>
      <c r="CI69" s="203">
        <f t="shared" ca="1" si="14"/>
        <v>0</v>
      </c>
      <c r="CJ69" s="200">
        <f ca="1">IF(AND(Input!$B$141&lt;='Income Replacement Calculations'!$AL69,Input!$B$142&gt;='Income Replacement Calculations'!$AL69),Input!$B$139*((1+(Input!$B$143))^$C68),0)</f>
        <v>0</v>
      </c>
      <c r="CK69" s="201"/>
      <c r="CL69" s="202"/>
      <c r="CM69" s="203">
        <f ca="1">IF(AND(Input!$B$148&lt;='Income Replacement Calculations'!$AL69,Input!$B$149&gt;='Income Replacement Calculations'!$AL69),1,0)</f>
        <v>0</v>
      </c>
      <c r="CN69" s="203">
        <f t="shared" ca="1" si="15"/>
        <v>0</v>
      </c>
      <c r="CO69" s="200">
        <f ca="1">IF(AND(Input!$B$148&lt;='Income Replacement Calculations'!$AL69,Input!$B$149&gt;='Income Replacement Calculations'!$AL69),Input!$B$146*((1+(Input!$B$150))^$C68),0)</f>
        <v>0</v>
      </c>
      <c r="CP69" s="201"/>
      <c r="CQ69" s="202"/>
      <c r="CS69" s="204">
        <f ca="1">IF($E69&gt;Input!$B$72,0,IF($CX$8&lt;0,IF(ISBLANK(AB69),AA69,AB69)+IF(ISBLANK(AF69),AE69,AF69)+IF(ISBLANK(AQ69),AP69,AQ69)+IF(ISBLANK(AV69),AU69,AV69)+IF(ISBLANK(BA69),AZ69,BA69)+IF(ISBLANK(BF69),BE69,BF69)+IF(ISBLANK(BK69),BJ69,BK69)," "))</f>
        <v>0</v>
      </c>
      <c r="CT69" s="205">
        <f ca="1">IF(CY68=0,CS68+CT68-CW68,IF($E69&gt;Input!$B$72,0,CZ68))</f>
        <v>0</v>
      </c>
      <c r="CV69" s="204">
        <f ca="1">IF($E69&gt;Input!$B$72,0,((IF($Y69=0,Input!$B$64*((1+(Input!$B$70))^$C68),IF(OR($Y69=2,$Y69=3),Input!$B$58*((1+(Input!$B$70))^$C68),IF($Y69=1,Input!$B$61*((1+(Input!$B$70))^$C68),IF($Y69=7,Input!$B$68*((1+(Input!$B$70))^$C68),0)))))))</f>
        <v>0</v>
      </c>
      <c r="CW69" s="205">
        <f ca="1">IF($E69&gt;Input!$B$72,0,CV69+IF(ISBLANK(BV69),BU69,BV69)+IF(ISBLANK(CA69),BZ69,CA69)+IF(ISBLANK(CF69),CE69,CF69)+IF(ISBLANK(CK69),CJ69,CK69)+IF(ISBLANK(CP69),CO69,CP69))</f>
        <v>0</v>
      </c>
      <c r="CY69" s="200">
        <f ca="1">IF(E69&gt;Input!$B$72,0,CW69-CS69-CT69)</f>
        <v>0</v>
      </c>
      <c r="CZ69" s="208">
        <f t="shared" ca="1" si="35"/>
        <v>0</v>
      </c>
      <c r="DA69" s="213">
        <f ca="1">IF($E69&gt;Input!$B$72,0,-PV(Input!$B$73/12,C69*12,0,CY69*12,1))</f>
        <v>0</v>
      </c>
      <c r="DC69" s="210">
        <f t="shared" ca="1" si="29"/>
        <v>63</v>
      </c>
      <c r="DD69" s="211">
        <f t="shared" si="34"/>
        <v>64</v>
      </c>
      <c r="DE69" s="189">
        <f t="shared" ca="1" si="30"/>
        <v>63</v>
      </c>
      <c r="DF69" s="190">
        <f t="shared" ca="1" si="31"/>
        <v>63</v>
      </c>
      <c r="DG69" s="224"/>
      <c r="DH69" s="224"/>
      <c r="DI69" s="224"/>
      <c r="DJ69" s="227">
        <f ca="1">('Income Replacement Calculations'!CV69*12)+'Lump Sum Projectors'!BR69</f>
        <v>0</v>
      </c>
      <c r="DK69" s="227">
        <f ca="1">IF('Future Needs'!$X68&lt;0,0,'Future Needs'!X68)+'Lump Sum Projectors'!$BR69</f>
        <v>0</v>
      </c>
    </row>
    <row r="70" spans="2:115">
      <c r="B70" s="210">
        <f ca="1">IF('Income Replacement Calculations'!$CX$8&lt;0,B69+1)</f>
        <v>64</v>
      </c>
      <c r="C70" s="211">
        <f ca="1">IF('Income Replacement Calculations'!$CX$8&lt;0,C69+1)</f>
        <v>65</v>
      </c>
      <c r="D70" s="189">
        <f ca="1">IF('Income Replacement Calculations'!$CX$8&lt;0,D69+1)</f>
        <v>64</v>
      </c>
      <c r="E70" s="190">
        <f ca="1">IF('Income Replacement Calculations'!$CX$8&lt;0,E69+1)</f>
        <v>64</v>
      </c>
      <c r="G70" s="188" t="str">
        <f t="shared" si="17"/>
        <v xml:space="preserve"> </v>
      </c>
      <c r="H70" s="189">
        <f t="shared" si="41"/>
        <v>0</v>
      </c>
      <c r="I70" s="189">
        <f t="shared" si="6"/>
        <v>0</v>
      </c>
      <c r="J70" s="189" t="str">
        <f t="shared" si="18"/>
        <v xml:space="preserve"> </v>
      </c>
      <c r="K70" s="189">
        <f t="shared" ref="K70:K80" si="42">IF(J70=17,$E70,0)</f>
        <v>0</v>
      </c>
      <c r="L70" s="189">
        <f t="shared" si="7"/>
        <v>0</v>
      </c>
      <c r="M70" s="189" t="str">
        <f t="shared" si="19"/>
        <v xml:space="preserve"> </v>
      </c>
      <c r="N70" s="189">
        <f t="shared" ref="N70:N80" si="43">IF(M70=17,$E70,0)</f>
        <v>0</v>
      </c>
      <c r="O70" s="189">
        <f t="shared" si="8"/>
        <v>0</v>
      </c>
      <c r="P70" s="189" t="str">
        <f t="shared" si="20"/>
        <v xml:space="preserve"> </v>
      </c>
      <c r="Q70" s="189">
        <f t="shared" ref="Q70:Q80" si="44">IF(P70=17,$E70,0)</f>
        <v>0</v>
      </c>
      <c r="R70" s="189">
        <f t="shared" si="9"/>
        <v>0</v>
      </c>
      <c r="S70" s="190" t="str">
        <f t="shared" si="21"/>
        <v xml:space="preserve"> </v>
      </c>
      <c r="T70" s="191">
        <f t="shared" ref="T70:T80" si="45">IF(S70=17,$E70,0)</f>
        <v>0</v>
      </c>
      <c r="U70" s="192">
        <f t="shared" si="10"/>
        <v>0</v>
      </c>
      <c r="V70" s="193" t="str">
        <f t="shared" si="22"/>
        <v xml:space="preserve"> </v>
      </c>
      <c r="W70" s="191">
        <f t="shared" ref="W70:W80" si="46">IF(V70=17,$E70,0)</f>
        <v>0</v>
      </c>
      <c r="X70" s="192">
        <f t="shared" si="11"/>
        <v>0</v>
      </c>
      <c r="Y70" s="192">
        <f ca="1">IF(Input!$B$66&lt;=E70,7,I70+L70+O70+R70+U70+X70)</f>
        <v>7</v>
      </c>
      <c r="AA70" s="200">
        <f ca="1">IF(OR($E70&gt;Input!$B$72,$Y70=0),0,IF(OR($Y70=2,$Y70=3),Input!$B$59*((1+(Input!$B$71))^C69),IF(Y70=1,Input!$B$62*((1+(Input!$B$71))^C69))))+IF($E70&gt;Input!$B$72,0,IF($E70&gt;59,Input!$B$67*((1+(Input!$B$71))^C69)))</f>
        <v>0</v>
      </c>
      <c r="AB70" s="201"/>
      <c r="AC70" s="212"/>
      <c r="AD70" s="197"/>
      <c r="AE70" s="208">
        <f ca="1">IF(OR($E70&gt;=Input!$B$72,$E70&gt;=Input!$B$66),0,IF($Y70&gt;=2,Input!$B$60*((1+(Input!$B$69))^$C69),IF($Y70=1,Input!$B$63*((1+(Input!$B$69))^$C69),IF($Y70=0,Input!$B$65*((1+(Input!$B$69))^$C69),0))))</f>
        <v>0</v>
      </c>
      <c r="AF70" s="201"/>
      <c r="AG70" s="202"/>
      <c r="AI70" s="210">
        <f t="shared" ca="1" si="23"/>
        <v>64</v>
      </c>
      <c r="AJ70" s="211">
        <f t="shared" si="32"/>
        <v>65</v>
      </c>
      <c r="AK70" s="189">
        <f t="shared" ca="1" si="24"/>
        <v>64</v>
      </c>
      <c r="AL70" s="190">
        <f t="shared" ca="1" si="25"/>
        <v>64</v>
      </c>
      <c r="AN70" s="132">
        <f ca="1">IF(AND(Input!$B$85&lt;='Income Replacement Calculations'!$AL70,Input!$B$86&gt;='Income Replacement Calculations'!$AL70),1,0)</f>
        <v>0</v>
      </c>
      <c r="AO70" s="132">
        <f ca="1">IF(AN70=0,0,AN70+SUM(AN$6:AN69))</f>
        <v>0</v>
      </c>
      <c r="AP70" s="200">
        <f ca="1">IF(AND(Input!$B$85&lt;='Income Replacement Calculations'!$AL70,Input!$B$86&gt;='Income Replacement Calculations'!$AL70),Input!$B$83*((1+(Input!$B$87))^$C69),0)</f>
        <v>0</v>
      </c>
      <c r="AQ70" s="201"/>
      <c r="AR70" s="202"/>
      <c r="AS70" s="132">
        <f ca="1">IF(AND(Input!$B$92&lt;='Income Replacement Calculations'!$AL70,Input!$B$93&gt;='Income Replacement Calculations'!$AL70),1,0)</f>
        <v>0</v>
      </c>
      <c r="AT70" s="132">
        <f ca="1">IF(AS70=0,0,AS70+SUM(AS$6:AS69))</f>
        <v>0</v>
      </c>
      <c r="AU70" s="200">
        <f ca="1">IF(AND(Input!$B$92&lt;='Income Replacement Calculations'!$AL70,Input!$B$93&gt;='Income Replacement Calculations'!$AL70),Input!$B$90*((1+(Input!$B$94))^$C69),0)</f>
        <v>0</v>
      </c>
      <c r="AV70" s="201"/>
      <c r="AW70" s="202"/>
      <c r="AX70" s="132">
        <f ca="1">IF(AND(Input!$B$99&lt;='Income Replacement Calculations'!$AL70,Input!$B$100&gt;='Income Replacement Calculations'!$AL70),1,0)</f>
        <v>0</v>
      </c>
      <c r="AY70" s="132">
        <f ca="1">IF(AX70=0,0,AX70+SUM(AX$6:AX69))</f>
        <v>0</v>
      </c>
      <c r="AZ70" s="200">
        <f ca="1">IF(AND(Input!$B$99&lt;='Income Replacement Calculations'!$AL70,Input!$B$100&gt;='Income Replacement Calculations'!$AL70),Input!$B$97*((1+(Input!$B$101))^$C69),0)</f>
        <v>0</v>
      </c>
      <c r="BA70" s="201"/>
      <c r="BB70" s="202"/>
      <c r="BC70" s="132">
        <f ca="1">IF(AND(Input!$B$106&lt;='Income Replacement Calculations'!$AL70,Input!$B$107&gt;='Income Replacement Calculations'!$AL70),1,0)</f>
        <v>0</v>
      </c>
      <c r="BD70" s="132">
        <f ca="1">IF(BC70=0,0,BC70+SUM(BC$6:BC69))</f>
        <v>0</v>
      </c>
      <c r="BE70" s="200">
        <f ca="1">IF(AND(Input!$B$106&lt;='Income Replacement Calculations'!$AL70,Input!$B$107&gt;='Income Replacement Calculations'!$AL70),Input!$B$104*((1+(Input!$B$108))^$C69),0)</f>
        <v>0</v>
      </c>
      <c r="BF70" s="201"/>
      <c r="BG70" s="202"/>
      <c r="BH70" s="132">
        <f ca="1">IF(AND(Input!$B$113&lt;='Income Replacement Calculations'!$AL70,Input!$B$114&gt;='Income Replacement Calculations'!$AL70),1,0)</f>
        <v>0</v>
      </c>
      <c r="BI70" s="132">
        <f ca="1">IF(BH70=0,0,BH70+SUM(BH$6:BH69))</f>
        <v>0</v>
      </c>
      <c r="BJ70" s="200">
        <f ca="1">IF(AND(Input!$B$113&lt;='Income Replacement Calculations'!$AL70,Input!$B$114&gt;='Income Replacement Calculations'!$AL70),Input!$B$111*((1+(Input!$B$115))^$C69),0)</f>
        <v>0</v>
      </c>
      <c r="BK70" s="201"/>
      <c r="BL70" s="202"/>
      <c r="BM70" s="132">
        <f ca="1">IF(AND(Input!$B$120&lt;='Income Replacement Calculations'!$AL70,Input!$B$121&gt;='Income Replacement Calculations'!$AL70),1,0)</f>
        <v>0</v>
      </c>
      <c r="BN70" s="132">
        <f ca="1">IF(BM70=0,0,BM70+SUM(BM$6:BM69))</f>
        <v>0</v>
      </c>
      <c r="BO70" s="132"/>
      <c r="BP70" s="210">
        <f t="shared" ca="1" si="26"/>
        <v>64</v>
      </c>
      <c r="BQ70" s="211">
        <f t="shared" si="33"/>
        <v>65</v>
      </c>
      <c r="BR70" s="189">
        <f t="shared" ca="1" si="27"/>
        <v>64</v>
      </c>
      <c r="BS70" s="190">
        <f t="shared" ca="1" si="28"/>
        <v>64</v>
      </c>
      <c r="BT70" s="132"/>
      <c r="BU70" s="200">
        <f ca="1">IF(AND(Input!$B$120&lt;='Income Replacement Calculations'!$AL70,Input!$B$121&gt;='Income Replacement Calculations'!$AL70),Input!$B$118*((1+(Input!$B$122))^$C69),0)</f>
        <v>0</v>
      </c>
      <c r="BV70" s="201"/>
      <c r="BW70" s="202"/>
      <c r="BX70" s="203">
        <f ca="1">IF(AND(Input!$B$127&lt;='Income Replacement Calculations'!$AL70,Input!$B$128&gt;='Income Replacement Calculations'!$AL70),1,0)</f>
        <v>0</v>
      </c>
      <c r="BY70" s="203">
        <f t="shared" ca="1" si="12"/>
        <v>0</v>
      </c>
      <c r="BZ70" s="200">
        <f ca="1">IF(AND(Input!$B$127&lt;='Income Replacement Calculations'!$AL70,Input!$B$128&gt;='Income Replacement Calculations'!$AL70),Input!$B$125*((1+(Input!$B$129))^$C69),0)</f>
        <v>0</v>
      </c>
      <c r="CA70" s="201"/>
      <c r="CB70" s="202"/>
      <c r="CC70" s="203">
        <f ca="1">IF(AND(Input!$B$134&lt;='Income Replacement Calculations'!$AL70,Input!$B$135&gt;='Income Replacement Calculations'!$AL70),1,0)</f>
        <v>0</v>
      </c>
      <c r="CD70" s="203">
        <f t="shared" ca="1" si="13"/>
        <v>0</v>
      </c>
      <c r="CE70" s="200">
        <f ca="1">IF(AND(Input!$B$134&lt;='Income Replacement Calculations'!$AL70,Input!$B$135&gt;='Income Replacement Calculations'!$AL70),Input!$B$132*((1+(Input!$B$136))^$C69),0)</f>
        <v>0</v>
      </c>
      <c r="CF70" s="201"/>
      <c r="CG70" s="202"/>
      <c r="CH70" s="203">
        <f ca="1">IF(AND(Input!$B$141&lt;='Income Replacement Calculations'!$AL70,Input!$B$142&gt;='Income Replacement Calculations'!$AL70),1,0)</f>
        <v>0</v>
      </c>
      <c r="CI70" s="203">
        <f t="shared" ca="1" si="14"/>
        <v>0</v>
      </c>
      <c r="CJ70" s="200">
        <f ca="1">IF(AND(Input!$B$141&lt;='Income Replacement Calculations'!$AL70,Input!$B$142&gt;='Income Replacement Calculations'!$AL70),Input!$B$139*((1+(Input!$B$143))^$C69),0)</f>
        <v>0</v>
      </c>
      <c r="CK70" s="201"/>
      <c r="CL70" s="202"/>
      <c r="CM70" s="203">
        <f ca="1">IF(AND(Input!$B$148&lt;='Income Replacement Calculations'!$AL70,Input!$B$149&gt;='Income Replacement Calculations'!$AL70),1,0)</f>
        <v>0</v>
      </c>
      <c r="CN70" s="203">
        <f t="shared" ca="1" si="15"/>
        <v>0</v>
      </c>
      <c r="CO70" s="200">
        <f ca="1">IF(AND(Input!$B$148&lt;='Income Replacement Calculations'!$AL70,Input!$B$149&gt;='Income Replacement Calculations'!$AL70),Input!$B$146*((1+(Input!$B$150))^$C69),0)</f>
        <v>0</v>
      </c>
      <c r="CP70" s="201"/>
      <c r="CQ70" s="202"/>
      <c r="CS70" s="204">
        <f ca="1">IF($E70&gt;Input!$B$72,0,IF($CX$8&lt;0,IF(ISBLANK(AB70),AA70,AB70)+IF(ISBLANK(AF70),AE70,AF70)+IF(ISBLANK(AQ70),AP70,AQ70)+IF(ISBLANK(AV70),AU70,AV70)+IF(ISBLANK(BA70),AZ70,BA70)+IF(ISBLANK(BF70),BE70,BF70)+IF(ISBLANK(BK70),BJ70,BK70)," "))</f>
        <v>0</v>
      </c>
      <c r="CT70" s="205">
        <f ca="1">IF(CY69=0,CS69+CT69-CW69,IF($E70&gt;Input!$B$72,0,CZ69))</f>
        <v>0</v>
      </c>
      <c r="CV70" s="204">
        <f ca="1">IF($E70&gt;Input!$B$72,0,((IF($Y70=0,Input!$B$64*((1+(Input!$B$70))^$C69),IF(OR($Y70=2,$Y70=3),Input!$B$58*((1+(Input!$B$70))^$C69),IF($Y70=1,Input!$B$61*((1+(Input!$B$70))^$C69),IF($Y70=7,Input!$B$68*((1+(Input!$B$70))^$C69),0)))))))</f>
        <v>0</v>
      </c>
      <c r="CW70" s="205">
        <f ca="1">IF($E70&gt;Input!$B$72,0,CV70+IF(ISBLANK(BV70),BU70,BV70)+IF(ISBLANK(CA70),BZ70,CA70)+IF(ISBLANK(CF70),CE70,CF70)+IF(ISBLANK(CK70),CJ70,CK70)+IF(ISBLANK(CP70),CO70,CP70))</f>
        <v>0</v>
      </c>
      <c r="CY70" s="200">
        <f ca="1">IF(E70&gt;Input!$B$72,0,CW70-CS70-CT70)</f>
        <v>0</v>
      </c>
      <c r="CZ70" s="208">
        <f t="shared" ca="1" si="35"/>
        <v>0</v>
      </c>
      <c r="DA70" s="213">
        <f ca="1">IF($E70&gt;Input!$B$72,0,-PV(Input!$B$73/12,C70*12,0,CY70*12,1))</f>
        <v>0</v>
      </c>
      <c r="DC70" s="210">
        <f t="shared" ca="1" si="29"/>
        <v>64</v>
      </c>
      <c r="DD70" s="211">
        <f t="shared" si="34"/>
        <v>65</v>
      </c>
      <c r="DE70" s="189">
        <f t="shared" ca="1" si="30"/>
        <v>64</v>
      </c>
      <c r="DF70" s="190">
        <f t="shared" ca="1" si="31"/>
        <v>64</v>
      </c>
      <c r="DG70" s="224"/>
      <c r="DH70" s="224"/>
      <c r="DI70" s="224"/>
      <c r="DJ70" s="227">
        <f ca="1">('Income Replacement Calculations'!CV70*12)+'Lump Sum Projectors'!BR70</f>
        <v>0</v>
      </c>
      <c r="DK70" s="227">
        <f ca="1">IF('Future Needs'!$X69&lt;0,0,'Future Needs'!X69)+'Lump Sum Projectors'!$BR70</f>
        <v>0</v>
      </c>
    </row>
    <row r="71" spans="2:115">
      <c r="B71" s="210">
        <f ca="1">IF('Income Replacement Calculations'!$CX$8&lt;0,B70+1)</f>
        <v>65</v>
      </c>
      <c r="C71" s="211">
        <f ca="1">IF('Income Replacement Calculations'!$CX$8&lt;0,C70+1)</f>
        <v>66</v>
      </c>
      <c r="D71" s="189">
        <f ca="1">IF('Income Replacement Calculations'!$CX$8&lt;0,D70+1)</f>
        <v>65</v>
      </c>
      <c r="E71" s="190">
        <f ca="1">IF('Income Replacement Calculations'!$CX$8&lt;0,E70+1)</f>
        <v>65</v>
      </c>
      <c r="G71" s="188" t="str">
        <f t="shared" si="17"/>
        <v xml:space="preserve"> </v>
      </c>
      <c r="H71" s="189">
        <f t="shared" ref="H71:H80" si="47">IF(G71=17,E71,0)</f>
        <v>0</v>
      </c>
      <c r="I71" s="189">
        <f t="shared" ref="I71:I80" si="48">IF(G71&lt;=16,1,0)</f>
        <v>0</v>
      </c>
      <c r="J71" s="189" t="str">
        <f t="shared" si="18"/>
        <v xml:space="preserve"> </v>
      </c>
      <c r="K71" s="189">
        <f t="shared" si="42"/>
        <v>0</v>
      </c>
      <c r="L71" s="189">
        <f t="shared" ref="L71:L80" si="49">IF(J71&lt;=16,1,0)</f>
        <v>0</v>
      </c>
      <c r="M71" s="189" t="str">
        <f t="shared" si="19"/>
        <v xml:space="preserve"> </v>
      </c>
      <c r="N71" s="189">
        <f t="shared" si="43"/>
        <v>0</v>
      </c>
      <c r="O71" s="189">
        <f t="shared" ref="O71:O80" si="50">IF(M71&lt;=16,1,0)</f>
        <v>0</v>
      </c>
      <c r="P71" s="189" t="str">
        <f t="shared" si="20"/>
        <v xml:space="preserve"> </v>
      </c>
      <c r="Q71" s="189">
        <f t="shared" si="44"/>
        <v>0</v>
      </c>
      <c r="R71" s="189">
        <f t="shared" ref="R71:R80" si="51">IF(P71&lt;=16,1,0)</f>
        <v>0</v>
      </c>
      <c r="S71" s="190" t="str">
        <f t="shared" si="21"/>
        <v xml:space="preserve"> </v>
      </c>
      <c r="T71" s="191">
        <f t="shared" si="45"/>
        <v>0</v>
      </c>
      <c r="U71" s="192">
        <f t="shared" ref="U71:U80" si="52">IF(S71&lt;=16,1,0)</f>
        <v>0</v>
      </c>
      <c r="V71" s="193" t="str">
        <f t="shared" si="22"/>
        <v xml:space="preserve"> </v>
      </c>
      <c r="W71" s="191">
        <f t="shared" si="46"/>
        <v>0</v>
      </c>
      <c r="X71" s="192">
        <f t="shared" ref="X71:X80" si="53">IF(V71&lt;=16,1,0)</f>
        <v>0</v>
      </c>
      <c r="Y71" s="192">
        <f ca="1">IF(Input!$B$66&lt;=E71,7,I71+L71+O71+R71+U71+X71)</f>
        <v>7</v>
      </c>
      <c r="AA71" s="200">
        <f ca="1">IF(OR($E71&gt;Input!$B$72,$Y71=0),0,IF(OR($Y71=2,$Y71=3),Input!$B$59*((1+(Input!$B$71))^C70),IF(Y71=1,Input!$B$62*((1+(Input!$B$71))^C70))))+IF($E71&gt;Input!$B$72,0,IF($E71&gt;59,Input!$B$67*((1+(Input!$B$71))^C70)))</f>
        <v>0</v>
      </c>
      <c r="AB71" s="201"/>
      <c r="AC71" s="212"/>
      <c r="AD71" s="197"/>
      <c r="AE71" s="208">
        <f ca="1">IF(OR($E71&gt;=Input!$B$72,$E71&gt;=Input!$B$66),0,IF($Y71&gt;=2,Input!$B$60*((1+(Input!$B$69))^$C70),IF($Y71=1,Input!$B$63*((1+(Input!$B$69))^$C70),IF($Y71=0,Input!$B$65*((1+(Input!$B$69))^$C70),0))))</f>
        <v>0</v>
      </c>
      <c r="AF71" s="201"/>
      <c r="AG71" s="202"/>
      <c r="AI71" s="210">
        <f t="shared" ca="1" si="23"/>
        <v>65</v>
      </c>
      <c r="AJ71" s="211">
        <f t="shared" si="32"/>
        <v>66</v>
      </c>
      <c r="AK71" s="189">
        <f t="shared" ca="1" si="24"/>
        <v>65</v>
      </c>
      <c r="AL71" s="190">
        <f t="shared" ca="1" si="25"/>
        <v>65</v>
      </c>
      <c r="AN71" s="132">
        <f ca="1">IF(AND(Input!$B$85&lt;='Income Replacement Calculations'!$AL71,Input!$B$86&gt;='Income Replacement Calculations'!$AL71),1,0)</f>
        <v>0</v>
      </c>
      <c r="AO71" s="132">
        <f ca="1">IF(AN71=0,0,AN71+SUM(AN$6:AN70))</f>
        <v>0</v>
      </c>
      <c r="AP71" s="200">
        <f ca="1">IF(AND(Input!$B$85&lt;='Income Replacement Calculations'!$AL71,Input!$B$86&gt;='Income Replacement Calculations'!$AL71),Input!$B$83*((1+(Input!$B$87))^$C70),0)</f>
        <v>0</v>
      </c>
      <c r="AQ71" s="201"/>
      <c r="AR71" s="202"/>
      <c r="AS71" s="132">
        <f ca="1">IF(AND(Input!$B$92&lt;='Income Replacement Calculations'!$AL71,Input!$B$93&gt;='Income Replacement Calculations'!$AL71),1,0)</f>
        <v>0</v>
      </c>
      <c r="AT71" s="132">
        <f ca="1">IF(AS71=0,0,AS71+SUM(AS$6:AS70))</f>
        <v>0</v>
      </c>
      <c r="AU71" s="200">
        <f ca="1">IF(AND(Input!$B$92&lt;='Income Replacement Calculations'!$AL71,Input!$B$93&gt;='Income Replacement Calculations'!$AL71),Input!$B$90*((1+(Input!$B$94))^$C70),0)</f>
        <v>0</v>
      </c>
      <c r="AV71" s="201"/>
      <c r="AW71" s="202"/>
      <c r="AX71" s="132">
        <f ca="1">IF(AND(Input!$B$99&lt;='Income Replacement Calculations'!$AL71,Input!$B$100&gt;='Income Replacement Calculations'!$AL71),1,0)</f>
        <v>0</v>
      </c>
      <c r="AY71" s="132">
        <f ca="1">IF(AX71=0,0,AX71+SUM(AX$6:AX70))</f>
        <v>0</v>
      </c>
      <c r="AZ71" s="200">
        <f ca="1">IF(AND(Input!$B$99&lt;='Income Replacement Calculations'!$AL71,Input!$B$100&gt;='Income Replacement Calculations'!$AL71),Input!$B$97*((1+(Input!$B$101))^$C70),0)</f>
        <v>0</v>
      </c>
      <c r="BA71" s="201"/>
      <c r="BB71" s="202"/>
      <c r="BC71" s="132">
        <f ca="1">IF(AND(Input!$B$106&lt;='Income Replacement Calculations'!$AL71,Input!$B$107&gt;='Income Replacement Calculations'!$AL71),1,0)</f>
        <v>0</v>
      </c>
      <c r="BD71" s="132">
        <f ca="1">IF(BC71=0,0,BC71+SUM(BC$6:BC70))</f>
        <v>0</v>
      </c>
      <c r="BE71" s="200">
        <f ca="1">IF(AND(Input!$B$106&lt;='Income Replacement Calculations'!$AL71,Input!$B$107&gt;='Income Replacement Calculations'!$AL71),Input!$B$104*((1+(Input!$B$108))^$C70),0)</f>
        <v>0</v>
      </c>
      <c r="BF71" s="201"/>
      <c r="BG71" s="202"/>
      <c r="BH71" s="132">
        <f ca="1">IF(AND(Input!$B$113&lt;='Income Replacement Calculations'!$AL71,Input!$B$114&gt;='Income Replacement Calculations'!$AL71),1,0)</f>
        <v>0</v>
      </c>
      <c r="BI71" s="132">
        <f ca="1">IF(BH71=0,0,BH71+SUM(BH$6:BH70))</f>
        <v>0</v>
      </c>
      <c r="BJ71" s="200">
        <f ca="1">IF(AND(Input!$B$113&lt;='Income Replacement Calculations'!$AL71,Input!$B$114&gt;='Income Replacement Calculations'!$AL71),Input!$B$111*((1+(Input!$B$115))^$C70),0)</f>
        <v>0</v>
      </c>
      <c r="BK71" s="201"/>
      <c r="BL71" s="202"/>
      <c r="BM71" s="132">
        <f ca="1">IF(AND(Input!$B$120&lt;='Income Replacement Calculations'!$AL71,Input!$B$121&gt;='Income Replacement Calculations'!$AL71),1,0)</f>
        <v>0</v>
      </c>
      <c r="BN71" s="132">
        <f ca="1">IF(BM71=0,0,BM71+SUM(BM$6:BM70))</f>
        <v>0</v>
      </c>
      <c r="BO71" s="132"/>
      <c r="BP71" s="210">
        <f t="shared" ca="1" si="26"/>
        <v>65</v>
      </c>
      <c r="BQ71" s="211">
        <f t="shared" si="33"/>
        <v>66</v>
      </c>
      <c r="BR71" s="189">
        <f t="shared" ca="1" si="27"/>
        <v>65</v>
      </c>
      <c r="BS71" s="190">
        <f t="shared" ca="1" si="28"/>
        <v>65</v>
      </c>
      <c r="BT71" s="132"/>
      <c r="BU71" s="200">
        <f ca="1">IF(AND(Input!$B$120&lt;='Income Replacement Calculations'!$AL71,Input!$B$121&gt;='Income Replacement Calculations'!$AL71),Input!$B$118*((1+(Input!$B$122))^$C70),0)</f>
        <v>0</v>
      </c>
      <c r="BV71" s="201"/>
      <c r="BW71" s="202"/>
      <c r="BX71" s="203">
        <f ca="1">IF(AND(Input!$B$127&lt;='Income Replacement Calculations'!$AL71,Input!$B$128&gt;='Income Replacement Calculations'!$AL71),1,0)</f>
        <v>0</v>
      </c>
      <c r="BY71" s="203">
        <f t="shared" ref="BY71:BY80" ca="1" si="54">IF(BX71=0,0,BX71)</f>
        <v>0</v>
      </c>
      <c r="BZ71" s="200">
        <f ca="1">IF(AND(Input!$B$127&lt;='Income Replacement Calculations'!$AL71,Input!$B$128&gt;='Income Replacement Calculations'!$AL71),Input!$B$125*((1+(Input!$B$129))^$C70),0)</f>
        <v>0</v>
      </c>
      <c r="CA71" s="201"/>
      <c r="CB71" s="202"/>
      <c r="CC71" s="203">
        <f ca="1">IF(AND(Input!$B$134&lt;='Income Replacement Calculations'!$AL71,Input!$B$135&gt;='Income Replacement Calculations'!$AL71),1,0)</f>
        <v>0</v>
      </c>
      <c r="CD71" s="203">
        <f t="shared" ref="CD71:CD80" ca="1" si="55">IF(CC71=0,0,CC71)</f>
        <v>0</v>
      </c>
      <c r="CE71" s="200">
        <f ca="1">IF(AND(Input!$B$134&lt;='Income Replacement Calculations'!$AL71,Input!$B$135&gt;='Income Replacement Calculations'!$AL71),Input!$B$132*((1+(Input!$B$136))^$C70),0)</f>
        <v>0</v>
      </c>
      <c r="CF71" s="201"/>
      <c r="CG71" s="202"/>
      <c r="CH71" s="203">
        <f ca="1">IF(AND(Input!$B$141&lt;='Income Replacement Calculations'!$AL71,Input!$B$142&gt;='Income Replacement Calculations'!$AL71),1,0)</f>
        <v>0</v>
      </c>
      <c r="CI71" s="203">
        <f t="shared" ref="CI71:CI80" ca="1" si="56">IF(CH71=0,0,CH71)</f>
        <v>0</v>
      </c>
      <c r="CJ71" s="200">
        <f ca="1">IF(AND(Input!$B$141&lt;='Income Replacement Calculations'!$AL71,Input!$B$142&gt;='Income Replacement Calculations'!$AL71),Input!$B$139*((1+(Input!$B$143))^$C70),0)</f>
        <v>0</v>
      </c>
      <c r="CK71" s="201"/>
      <c r="CL71" s="202"/>
      <c r="CM71" s="203">
        <f ca="1">IF(AND(Input!$B$148&lt;='Income Replacement Calculations'!$AL71,Input!$B$149&gt;='Income Replacement Calculations'!$AL71),1,0)</f>
        <v>0</v>
      </c>
      <c r="CN71" s="203">
        <f t="shared" ref="CN71:CN80" ca="1" si="57">IF(CM71=0,0,CM71)</f>
        <v>0</v>
      </c>
      <c r="CO71" s="200">
        <f ca="1">IF(AND(Input!$B$148&lt;='Income Replacement Calculations'!$AL71,Input!$B$149&gt;='Income Replacement Calculations'!$AL71),Input!$B$146*((1+(Input!$B$150))^$C70),0)</f>
        <v>0</v>
      </c>
      <c r="CP71" s="201"/>
      <c r="CQ71" s="202"/>
      <c r="CS71" s="204">
        <f ca="1">IF($E71&gt;Input!$B$72,0,IF($CX$8&lt;0,IF(ISBLANK(AB71),AA71,AB71)+IF(ISBLANK(AF71),AE71,AF71)+IF(ISBLANK(AQ71),AP71,AQ71)+IF(ISBLANK(AV71),AU71,AV71)+IF(ISBLANK(BA71),AZ71,BA71)+IF(ISBLANK(BF71),BE71,BF71)+IF(ISBLANK(BK71),BJ71,BK71)," "))</f>
        <v>0</v>
      </c>
      <c r="CT71" s="205">
        <f ca="1">IF(CY70=0,CS70+CT70-CW70,IF($E71&gt;Input!$B$72,0,CZ70))</f>
        <v>0</v>
      </c>
      <c r="CV71" s="204">
        <f ca="1">IF($E71&gt;Input!$B$72,0,((IF($Y71=0,Input!$B$64*((1+(Input!$B$70))^$C70),IF(OR($Y71=2,$Y71=3),Input!$B$58*((1+(Input!$B$70))^$C70),IF($Y71=1,Input!$B$61*((1+(Input!$B$70))^$C70),IF($Y71=7,Input!$B$68*((1+(Input!$B$70))^$C70),0)))))))</f>
        <v>0</v>
      </c>
      <c r="CW71" s="205">
        <f ca="1">IF($E71&gt;Input!$B$72,0,CV71+IF(ISBLANK(BV71),BU71,BV71)+IF(ISBLANK(CA71),BZ71,CA71)+IF(ISBLANK(CF71),CE71,CF71)+IF(ISBLANK(CK71),CJ71,CK71)+IF(ISBLANK(CP71),CO71,CP71))</f>
        <v>0</v>
      </c>
      <c r="CY71" s="200">
        <f ca="1">IF(E71&gt;Input!$B$72,0,CW71-CS71-CT71)</f>
        <v>0</v>
      </c>
      <c r="CZ71" s="208">
        <f t="shared" ca="1" si="35"/>
        <v>0</v>
      </c>
      <c r="DA71" s="213">
        <f ca="1">IF($E71&gt;Input!$B$72,0,-PV(Input!$B$73/12,C71*12,0,CY71*12,1))</f>
        <v>0</v>
      </c>
      <c r="DC71" s="210">
        <f t="shared" ca="1" si="29"/>
        <v>65</v>
      </c>
      <c r="DD71" s="211">
        <f t="shared" si="34"/>
        <v>66</v>
      </c>
      <c r="DE71" s="189">
        <f t="shared" ca="1" si="30"/>
        <v>65</v>
      </c>
      <c r="DF71" s="190">
        <f t="shared" ca="1" si="31"/>
        <v>65</v>
      </c>
      <c r="DG71" s="224"/>
      <c r="DH71" s="224"/>
      <c r="DI71" s="224"/>
      <c r="DJ71" s="227">
        <f ca="1">('Income Replacement Calculations'!CV71*12)+'Lump Sum Projectors'!BR71</f>
        <v>0</v>
      </c>
      <c r="DK71" s="227">
        <f ca="1">IF('Future Needs'!$X70&lt;0,0,'Future Needs'!X70)+'Lump Sum Projectors'!$BR71</f>
        <v>0</v>
      </c>
    </row>
    <row r="72" spans="2:115">
      <c r="B72" s="210">
        <f ca="1">IF('Income Replacement Calculations'!$CX$8&lt;0,B71+1)</f>
        <v>66</v>
      </c>
      <c r="C72" s="211">
        <f ca="1">IF('Income Replacement Calculations'!$CX$8&lt;0,C71+1)</f>
        <v>67</v>
      </c>
      <c r="D72" s="189">
        <f ca="1">IF('Income Replacement Calculations'!$CX$8&lt;0,D71+1)</f>
        <v>66</v>
      </c>
      <c r="E72" s="190">
        <f ca="1">IF('Income Replacement Calculations'!$CX$8&lt;0,E71+1)</f>
        <v>66</v>
      </c>
      <c r="G72" s="188" t="str">
        <f t="shared" ref="G72:G80" si="58">IF(G71=" "," ",G71+1)</f>
        <v xml:space="preserve"> </v>
      </c>
      <c r="H72" s="189">
        <f t="shared" si="47"/>
        <v>0</v>
      </c>
      <c r="I72" s="189">
        <f t="shared" si="48"/>
        <v>0</v>
      </c>
      <c r="J72" s="189" t="str">
        <f t="shared" ref="J72:J80" si="59">IF(J71=" "," ",J71+1)</f>
        <v xml:space="preserve"> </v>
      </c>
      <c r="K72" s="189">
        <f t="shared" si="42"/>
        <v>0</v>
      </c>
      <c r="L72" s="189">
        <f t="shared" si="49"/>
        <v>0</v>
      </c>
      <c r="M72" s="189" t="str">
        <f t="shared" ref="M72:M80" si="60">IF(M71=" "," ",M71+1)</f>
        <v xml:space="preserve"> </v>
      </c>
      <c r="N72" s="189">
        <f t="shared" si="43"/>
        <v>0</v>
      </c>
      <c r="O72" s="189">
        <f t="shared" si="50"/>
        <v>0</v>
      </c>
      <c r="P72" s="189" t="str">
        <f t="shared" ref="P72:P80" si="61">IF(P71=" "," ",P71+1)</f>
        <v xml:space="preserve"> </v>
      </c>
      <c r="Q72" s="189">
        <f t="shared" si="44"/>
        <v>0</v>
      </c>
      <c r="R72" s="189">
        <f t="shared" si="51"/>
        <v>0</v>
      </c>
      <c r="S72" s="190" t="str">
        <f t="shared" ref="S72:S80" si="62">IF(S71=" "," ",S71+1)</f>
        <v xml:space="preserve"> </v>
      </c>
      <c r="T72" s="191">
        <f t="shared" si="45"/>
        <v>0</v>
      </c>
      <c r="U72" s="192">
        <f t="shared" si="52"/>
        <v>0</v>
      </c>
      <c r="V72" s="193" t="str">
        <f t="shared" ref="V72:V80" si="63">IF(V71=" "," ",V71+1)</f>
        <v xml:space="preserve"> </v>
      </c>
      <c r="W72" s="191">
        <f t="shared" si="46"/>
        <v>0</v>
      </c>
      <c r="X72" s="192">
        <f t="shared" si="53"/>
        <v>0</v>
      </c>
      <c r="Y72" s="192">
        <f ca="1">IF(Input!$B$66&lt;=E72,7,I72+L72+O72+R72+U72+X72)</f>
        <v>7</v>
      </c>
      <c r="AA72" s="200">
        <f ca="1">IF(OR($E72&gt;Input!$B$72,$Y72=0),0,IF(OR($Y72=2,$Y72=3),Input!$B$59*((1+(Input!$B$71))^C71),IF(Y72=1,Input!$B$62*((1+(Input!$B$71))^C71))))+IF($E72&gt;Input!$B$72,0,IF($E72&gt;59,Input!$B$67*((1+(Input!$B$71))^C71)))</f>
        <v>0</v>
      </c>
      <c r="AB72" s="201"/>
      <c r="AC72" s="212"/>
      <c r="AD72" s="197"/>
      <c r="AE72" s="208">
        <f ca="1">IF(OR($E72&gt;=Input!$B$72,$E72&gt;=Input!$B$66),0,IF($Y72&gt;=2,Input!$B$60*((1+(Input!$B$69))^$C71),IF($Y72=1,Input!$B$63*((1+(Input!$B$69))^$C71),IF($Y72=0,Input!$B$65*((1+(Input!$B$69))^$C71),0))))</f>
        <v>0</v>
      </c>
      <c r="AF72" s="201"/>
      <c r="AG72" s="202"/>
      <c r="AI72" s="210">
        <f t="shared" ref="AI72:AI80" ca="1" si="64">AI71+1</f>
        <v>66</v>
      </c>
      <c r="AJ72" s="211">
        <f t="shared" si="32"/>
        <v>67</v>
      </c>
      <c r="AK72" s="189">
        <f t="shared" ref="AK72:AK80" ca="1" si="65">AK71+1</f>
        <v>66</v>
      </c>
      <c r="AL72" s="190">
        <f t="shared" ref="AL72:AL80" ca="1" si="66">AL71+1</f>
        <v>66</v>
      </c>
      <c r="AN72" s="132">
        <f ca="1">IF(AND(Input!$B$85&lt;='Income Replacement Calculations'!$AL72,Input!$B$86&gt;='Income Replacement Calculations'!$AL72),1,0)</f>
        <v>0</v>
      </c>
      <c r="AO72" s="132">
        <f ca="1">IF(AN72=0,0,AN72+SUM(AN$6:AN71))</f>
        <v>0</v>
      </c>
      <c r="AP72" s="200">
        <f ca="1">IF(AND(Input!$B$85&lt;='Income Replacement Calculations'!$AL72,Input!$B$86&gt;='Income Replacement Calculations'!$AL72),Input!$B$83*((1+(Input!$B$87))^$C71),0)</f>
        <v>0</v>
      </c>
      <c r="AQ72" s="201"/>
      <c r="AR72" s="202"/>
      <c r="AS72" s="132">
        <f ca="1">IF(AND(Input!$B$92&lt;='Income Replacement Calculations'!$AL72,Input!$B$93&gt;='Income Replacement Calculations'!$AL72),1,0)</f>
        <v>0</v>
      </c>
      <c r="AT72" s="132">
        <f ca="1">IF(AS72=0,0,AS72+SUM(AS$6:AS71))</f>
        <v>0</v>
      </c>
      <c r="AU72" s="200">
        <f ca="1">IF(AND(Input!$B$92&lt;='Income Replacement Calculations'!$AL72,Input!$B$93&gt;='Income Replacement Calculations'!$AL72),Input!$B$90*((1+(Input!$B$94))^$C71),0)</f>
        <v>0</v>
      </c>
      <c r="AV72" s="201"/>
      <c r="AW72" s="202"/>
      <c r="AX72" s="132">
        <f ca="1">IF(AND(Input!$B$99&lt;='Income Replacement Calculations'!$AL72,Input!$B$100&gt;='Income Replacement Calculations'!$AL72),1,0)</f>
        <v>0</v>
      </c>
      <c r="AY72" s="132">
        <f ca="1">IF(AX72=0,0,AX72+SUM(AX$6:AX71))</f>
        <v>0</v>
      </c>
      <c r="AZ72" s="200">
        <f ca="1">IF(AND(Input!$B$99&lt;='Income Replacement Calculations'!$AL72,Input!$B$100&gt;='Income Replacement Calculations'!$AL72),Input!$B$97*((1+(Input!$B$101))^$C71),0)</f>
        <v>0</v>
      </c>
      <c r="BA72" s="201"/>
      <c r="BB72" s="202"/>
      <c r="BC72" s="132">
        <f ca="1">IF(AND(Input!$B$106&lt;='Income Replacement Calculations'!$AL72,Input!$B$107&gt;='Income Replacement Calculations'!$AL72),1,0)</f>
        <v>0</v>
      </c>
      <c r="BD72" s="132">
        <f ca="1">IF(BC72=0,0,BC72+SUM(BC$6:BC71))</f>
        <v>0</v>
      </c>
      <c r="BE72" s="200">
        <f ca="1">IF(AND(Input!$B$106&lt;='Income Replacement Calculations'!$AL72,Input!$B$107&gt;='Income Replacement Calculations'!$AL72),Input!$B$104*((1+(Input!$B$108))^$C71),0)</f>
        <v>0</v>
      </c>
      <c r="BF72" s="201"/>
      <c r="BG72" s="202"/>
      <c r="BH72" s="132">
        <f ca="1">IF(AND(Input!$B$113&lt;='Income Replacement Calculations'!$AL72,Input!$B$114&gt;='Income Replacement Calculations'!$AL72),1,0)</f>
        <v>0</v>
      </c>
      <c r="BI72" s="132">
        <f ca="1">IF(BH72=0,0,BH72+SUM(BH$6:BH71))</f>
        <v>0</v>
      </c>
      <c r="BJ72" s="200">
        <f ca="1">IF(AND(Input!$B$113&lt;='Income Replacement Calculations'!$AL72,Input!$B$114&gt;='Income Replacement Calculations'!$AL72),Input!$B$111*((1+(Input!$B$115))^$C71),0)</f>
        <v>0</v>
      </c>
      <c r="BK72" s="201"/>
      <c r="BL72" s="202"/>
      <c r="BM72" s="132">
        <f ca="1">IF(AND(Input!$B$120&lt;='Income Replacement Calculations'!$AL72,Input!$B$121&gt;='Income Replacement Calculations'!$AL72),1,0)</f>
        <v>0</v>
      </c>
      <c r="BN72" s="132">
        <f ca="1">IF(BM72=0,0,BM72+SUM(BM$6:BM71))</f>
        <v>0</v>
      </c>
      <c r="BO72" s="132"/>
      <c r="BP72" s="210">
        <f t="shared" ref="BP72:BP80" ca="1" si="67">BP71+1</f>
        <v>66</v>
      </c>
      <c r="BQ72" s="211">
        <f t="shared" si="33"/>
        <v>67</v>
      </c>
      <c r="BR72" s="189">
        <f t="shared" ref="BR72:BR80" ca="1" si="68">BR71+1</f>
        <v>66</v>
      </c>
      <c r="BS72" s="190">
        <f t="shared" ref="BS72:BS80" ca="1" si="69">BS71+1</f>
        <v>66</v>
      </c>
      <c r="BT72" s="132"/>
      <c r="BU72" s="200">
        <f ca="1">IF(AND(Input!$B$120&lt;='Income Replacement Calculations'!$AL72,Input!$B$121&gt;='Income Replacement Calculations'!$AL72),Input!$B$118*((1+(Input!$B$122))^$C71),0)</f>
        <v>0</v>
      </c>
      <c r="BV72" s="201"/>
      <c r="BW72" s="202"/>
      <c r="BX72" s="203">
        <f ca="1">IF(AND(Input!$B$127&lt;='Income Replacement Calculations'!$AL72,Input!$B$128&gt;='Income Replacement Calculations'!$AL72),1,0)</f>
        <v>0</v>
      </c>
      <c r="BY72" s="203">
        <f t="shared" ca="1" si="54"/>
        <v>0</v>
      </c>
      <c r="BZ72" s="200">
        <f ca="1">IF(AND(Input!$B$127&lt;='Income Replacement Calculations'!$AL72,Input!$B$128&gt;='Income Replacement Calculations'!$AL72),Input!$B$125*((1+(Input!$B$129))^$C71),0)</f>
        <v>0</v>
      </c>
      <c r="CA72" s="201"/>
      <c r="CB72" s="202"/>
      <c r="CC72" s="203">
        <f ca="1">IF(AND(Input!$B$134&lt;='Income Replacement Calculations'!$AL72,Input!$B$135&gt;='Income Replacement Calculations'!$AL72),1,0)</f>
        <v>0</v>
      </c>
      <c r="CD72" s="203">
        <f t="shared" ca="1" si="55"/>
        <v>0</v>
      </c>
      <c r="CE72" s="200">
        <f ca="1">IF(AND(Input!$B$134&lt;='Income Replacement Calculations'!$AL72,Input!$B$135&gt;='Income Replacement Calculations'!$AL72),Input!$B$132*((1+(Input!$B$136))^$C71),0)</f>
        <v>0</v>
      </c>
      <c r="CF72" s="201"/>
      <c r="CG72" s="202"/>
      <c r="CH72" s="203">
        <f ca="1">IF(AND(Input!$B$141&lt;='Income Replacement Calculations'!$AL72,Input!$B$142&gt;='Income Replacement Calculations'!$AL72),1,0)</f>
        <v>0</v>
      </c>
      <c r="CI72" s="203">
        <f t="shared" ca="1" si="56"/>
        <v>0</v>
      </c>
      <c r="CJ72" s="200">
        <f ca="1">IF(AND(Input!$B$141&lt;='Income Replacement Calculations'!$AL72,Input!$B$142&gt;='Income Replacement Calculations'!$AL72),Input!$B$139*((1+(Input!$B$143))^$C71),0)</f>
        <v>0</v>
      </c>
      <c r="CK72" s="201"/>
      <c r="CL72" s="202"/>
      <c r="CM72" s="203">
        <f ca="1">IF(AND(Input!$B$148&lt;='Income Replacement Calculations'!$AL72,Input!$B$149&gt;='Income Replacement Calculations'!$AL72),1,0)</f>
        <v>0</v>
      </c>
      <c r="CN72" s="203">
        <f t="shared" ca="1" si="57"/>
        <v>0</v>
      </c>
      <c r="CO72" s="200">
        <f ca="1">IF(AND(Input!$B$148&lt;='Income Replacement Calculations'!$AL72,Input!$B$149&gt;='Income Replacement Calculations'!$AL72),Input!$B$146*((1+(Input!$B$150))^$C71),0)</f>
        <v>0</v>
      </c>
      <c r="CP72" s="201"/>
      <c r="CQ72" s="202"/>
      <c r="CS72" s="204">
        <f ca="1">IF($E72&gt;Input!$B$72,0,IF($CX$8&lt;0,IF(ISBLANK(AB72),AA72,AB72)+IF(ISBLANK(AF72),AE72,AF72)+IF(ISBLANK(AQ72),AP72,AQ72)+IF(ISBLANK(AV72),AU72,AV72)+IF(ISBLANK(BA72),AZ72,BA72)+IF(ISBLANK(BF72),BE72,BF72)+IF(ISBLANK(BK72),BJ72,BK72)," "))</f>
        <v>0</v>
      </c>
      <c r="CT72" s="205">
        <f ca="1">IF(CY71=0,CS71+CT71-CW71,IF($E72&gt;Input!$B$72,0,CZ71))</f>
        <v>0</v>
      </c>
      <c r="CV72" s="204">
        <f ca="1">IF($E72&gt;Input!$B$72,0,((IF($Y72=0,Input!$B$64*((1+(Input!$B$70))^$C71),IF(OR($Y72=2,$Y72=3),Input!$B$58*((1+(Input!$B$70))^$C71),IF($Y72=1,Input!$B$61*((1+(Input!$B$70))^$C71),IF($Y72=7,Input!$B$68*((1+(Input!$B$70))^$C71),0)))))))</f>
        <v>0</v>
      </c>
      <c r="CW72" s="205">
        <f ca="1">IF($E72&gt;Input!$B$72,0,CV72+IF(ISBLANK(BV72),BU72,BV72)+IF(ISBLANK(CA72),BZ72,CA72)+IF(ISBLANK(CF72),CE72,CF72)+IF(ISBLANK(CK72),CJ72,CK72)+IF(ISBLANK(CP72),CO72,CP72))</f>
        <v>0</v>
      </c>
      <c r="CY72" s="200">
        <f ca="1">IF(E72&gt;Input!$B$72,0,CW72-CS72-CT72)</f>
        <v>0</v>
      </c>
      <c r="CZ72" s="208">
        <f t="shared" ca="1" si="35"/>
        <v>0</v>
      </c>
      <c r="DA72" s="213">
        <f ca="1">IF($E72&gt;Input!$B$72,0,-PV(Input!$B$73/12,C72*12,0,CY72*12,1))</f>
        <v>0</v>
      </c>
      <c r="DC72" s="210">
        <f t="shared" ref="DC72:DC80" ca="1" si="70">DC71+1</f>
        <v>66</v>
      </c>
      <c r="DD72" s="211">
        <f t="shared" si="34"/>
        <v>67</v>
      </c>
      <c r="DE72" s="189">
        <f t="shared" ref="DE72:DE80" ca="1" si="71">DE71+1</f>
        <v>66</v>
      </c>
      <c r="DF72" s="190">
        <f t="shared" ref="DF72:DF80" ca="1" si="72">DF71+1</f>
        <v>66</v>
      </c>
      <c r="DG72" s="224"/>
      <c r="DH72" s="224"/>
      <c r="DI72" s="224"/>
      <c r="DJ72" s="227">
        <f ca="1">('Income Replacement Calculations'!CV72*12)+'Lump Sum Projectors'!BR72</f>
        <v>0</v>
      </c>
      <c r="DK72" s="227">
        <f ca="1">IF('Future Needs'!$X71&lt;0,0,'Future Needs'!X71)+'Lump Sum Projectors'!$BR72</f>
        <v>0</v>
      </c>
    </row>
    <row r="73" spans="2:115">
      <c r="B73" s="210">
        <f ca="1">IF('Income Replacement Calculations'!$CX$8&lt;0,B72+1)</f>
        <v>67</v>
      </c>
      <c r="C73" s="211">
        <f ca="1">IF('Income Replacement Calculations'!$CX$8&lt;0,C72+1)</f>
        <v>68</v>
      </c>
      <c r="D73" s="189">
        <f ca="1">IF('Income Replacement Calculations'!$CX$8&lt;0,D72+1)</f>
        <v>67</v>
      </c>
      <c r="E73" s="190">
        <f ca="1">IF('Income Replacement Calculations'!$CX$8&lt;0,E72+1)</f>
        <v>67</v>
      </c>
      <c r="G73" s="188" t="str">
        <f t="shared" si="58"/>
        <v xml:space="preserve"> </v>
      </c>
      <c r="H73" s="189">
        <f t="shared" si="47"/>
        <v>0</v>
      </c>
      <c r="I73" s="189">
        <f t="shared" si="48"/>
        <v>0</v>
      </c>
      <c r="J73" s="189" t="str">
        <f t="shared" si="59"/>
        <v xml:space="preserve"> </v>
      </c>
      <c r="K73" s="189">
        <f t="shared" si="42"/>
        <v>0</v>
      </c>
      <c r="L73" s="189">
        <f t="shared" si="49"/>
        <v>0</v>
      </c>
      <c r="M73" s="189" t="str">
        <f t="shared" si="60"/>
        <v xml:space="preserve"> </v>
      </c>
      <c r="N73" s="189">
        <f t="shared" si="43"/>
        <v>0</v>
      </c>
      <c r="O73" s="189">
        <f t="shared" si="50"/>
        <v>0</v>
      </c>
      <c r="P73" s="189" t="str">
        <f t="shared" si="61"/>
        <v xml:space="preserve"> </v>
      </c>
      <c r="Q73" s="189">
        <f t="shared" si="44"/>
        <v>0</v>
      </c>
      <c r="R73" s="189">
        <f t="shared" si="51"/>
        <v>0</v>
      </c>
      <c r="S73" s="190" t="str">
        <f t="shared" si="62"/>
        <v xml:space="preserve"> </v>
      </c>
      <c r="T73" s="191">
        <f t="shared" si="45"/>
        <v>0</v>
      </c>
      <c r="U73" s="192">
        <f t="shared" si="52"/>
        <v>0</v>
      </c>
      <c r="V73" s="193" t="str">
        <f t="shared" si="63"/>
        <v xml:space="preserve"> </v>
      </c>
      <c r="W73" s="191">
        <f t="shared" si="46"/>
        <v>0</v>
      </c>
      <c r="X73" s="192">
        <f t="shared" si="53"/>
        <v>0</v>
      </c>
      <c r="Y73" s="192">
        <f ca="1">IF(Input!$B$66&lt;=E73,7,I73+L73+O73+R73+U73+X73)</f>
        <v>7</v>
      </c>
      <c r="AA73" s="200">
        <f ca="1">IF(OR($E73&gt;Input!$B$72,$Y73=0),0,IF(OR($Y73=2,$Y73=3),Input!$B$59*((1+(Input!$B$71))^C72),IF(Y73=1,Input!$B$62*((1+(Input!$B$71))^C72))))+IF($E73&gt;Input!$B$72,0,IF($E73&gt;59,Input!$B$67*((1+(Input!$B$71))^C72)))</f>
        <v>0</v>
      </c>
      <c r="AB73" s="201"/>
      <c r="AC73" s="212"/>
      <c r="AD73" s="197"/>
      <c r="AE73" s="208">
        <f ca="1">IF(OR($E73&gt;=Input!$B$72,$E73&gt;=Input!$B$66),0,IF($Y73&gt;=2,Input!$B$60*((1+(Input!$B$69))^$C72),IF($Y73=1,Input!$B$63*((1+(Input!$B$69))^$C72),IF($Y73=0,Input!$B$65*((1+(Input!$B$69))^$C72),0))))</f>
        <v>0</v>
      </c>
      <c r="AF73" s="201"/>
      <c r="AG73" s="202"/>
      <c r="AI73" s="210">
        <f t="shared" ca="1" si="64"/>
        <v>67</v>
      </c>
      <c r="AJ73" s="211">
        <f t="shared" ref="AJ73:AJ80" si="73">AJ72+1</f>
        <v>68</v>
      </c>
      <c r="AK73" s="189">
        <f t="shared" ca="1" si="65"/>
        <v>67</v>
      </c>
      <c r="AL73" s="190">
        <f t="shared" ca="1" si="66"/>
        <v>67</v>
      </c>
      <c r="AN73" s="132">
        <f ca="1">IF(AND(Input!$B$85&lt;='Income Replacement Calculations'!$AL73,Input!$B$86&gt;='Income Replacement Calculations'!$AL73),1,0)</f>
        <v>0</v>
      </c>
      <c r="AO73" s="132">
        <f ca="1">IF(AN73=0,0,AN73+SUM(AN$6:AN72))</f>
        <v>0</v>
      </c>
      <c r="AP73" s="200">
        <f ca="1">IF(AND(Input!$B$85&lt;='Income Replacement Calculations'!$AL73,Input!$B$86&gt;='Income Replacement Calculations'!$AL73),Input!$B$83*((1+(Input!$B$87))^$C72),0)</f>
        <v>0</v>
      </c>
      <c r="AQ73" s="201"/>
      <c r="AR73" s="202"/>
      <c r="AS73" s="132">
        <f ca="1">IF(AND(Input!$B$92&lt;='Income Replacement Calculations'!$AL73,Input!$B$93&gt;='Income Replacement Calculations'!$AL73),1,0)</f>
        <v>0</v>
      </c>
      <c r="AT73" s="132">
        <f ca="1">IF(AS73=0,0,AS73+SUM(AS$6:AS72))</f>
        <v>0</v>
      </c>
      <c r="AU73" s="200">
        <f ca="1">IF(AND(Input!$B$92&lt;='Income Replacement Calculations'!$AL73,Input!$B$93&gt;='Income Replacement Calculations'!$AL73),Input!$B$90*((1+(Input!$B$94))^$C72),0)</f>
        <v>0</v>
      </c>
      <c r="AV73" s="201"/>
      <c r="AW73" s="202"/>
      <c r="AX73" s="132">
        <f ca="1">IF(AND(Input!$B$99&lt;='Income Replacement Calculations'!$AL73,Input!$B$100&gt;='Income Replacement Calculations'!$AL73),1,0)</f>
        <v>0</v>
      </c>
      <c r="AY73" s="132">
        <f ca="1">IF(AX73=0,0,AX73+SUM(AX$6:AX72))</f>
        <v>0</v>
      </c>
      <c r="AZ73" s="200">
        <f ca="1">IF(AND(Input!$B$99&lt;='Income Replacement Calculations'!$AL73,Input!$B$100&gt;='Income Replacement Calculations'!$AL73),Input!$B$97*((1+(Input!$B$101))^$C72),0)</f>
        <v>0</v>
      </c>
      <c r="BA73" s="201"/>
      <c r="BB73" s="202"/>
      <c r="BC73" s="132">
        <f ca="1">IF(AND(Input!$B$106&lt;='Income Replacement Calculations'!$AL73,Input!$B$107&gt;='Income Replacement Calculations'!$AL73),1,0)</f>
        <v>0</v>
      </c>
      <c r="BD73" s="132">
        <f ca="1">IF(BC73=0,0,BC73+SUM(BC$6:BC72))</f>
        <v>0</v>
      </c>
      <c r="BE73" s="200">
        <f ca="1">IF(AND(Input!$B$106&lt;='Income Replacement Calculations'!$AL73,Input!$B$107&gt;='Income Replacement Calculations'!$AL73),Input!$B$104*((1+(Input!$B$108))^$C72),0)</f>
        <v>0</v>
      </c>
      <c r="BF73" s="201"/>
      <c r="BG73" s="202"/>
      <c r="BH73" s="132">
        <f ca="1">IF(AND(Input!$B$113&lt;='Income Replacement Calculations'!$AL73,Input!$B$114&gt;='Income Replacement Calculations'!$AL73),1,0)</f>
        <v>0</v>
      </c>
      <c r="BI73" s="132">
        <f ca="1">IF(BH73=0,0,BH73+SUM(BH$6:BH72))</f>
        <v>0</v>
      </c>
      <c r="BJ73" s="200">
        <f ca="1">IF(AND(Input!$B$113&lt;='Income Replacement Calculations'!$AL73,Input!$B$114&gt;='Income Replacement Calculations'!$AL73),Input!$B$111*((1+(Input!$B$115))^$C72),0)</f>
        <v>0</v>
      </c>
      <c r="BK73" s="201"/>
      <c r="BL73" s="202"/>
      <c r="BM73" s="132">
        <f ca="1">IF(AND(Input!$B$120&lt;='Income Replacement Calculations'!$AL73,Input!$B$121&gt;='Income Replacement Calculations'!$AL73),1,0)</f>
        <v>0</v>
      </c>
      <c r="BN73" s="132">
        <f ca="1">IF(BM73=0,0,BM73+SUM(BM$6:BM72))</f>
        <v>0</v>
      </c>
      <c r="BO73" s="132"/>
      <c r="BP73" s="210">
        <f t="shared" ca="1" si="67"/>
        <v>67</v>
      </c>
      <c r="BQ73" s="211">
        <f t="shared" ref="BQ73:BQ80" si="74">BQ72+1</f>
        <v>68</v>
      </c>
      <c r="BR73" s="189">
        <f t="shared" ca="1" si="68"/>
        <v>67</v>
      </c>
      <c r="BS73" s="190">
        <f t="shared" ca="1" si="69"/>
        <v>67</v>
      </c>
      <c r="BT73" s="132"/>
      <c r="BU73" s="200">
        <f ca="1">IF(AND(Input!$B$120&lt;='Income Replacement Calculations'!$AL73,Input!$B$121&gt;='Income Replacement Calculations'!$AL73),Input!$B$118*((1+(Input!$B$122))^$C72),0)</f>
        <v>0</v>
      </c>
      <c r="BV73" s="201"/>
      <c r="BW73" s="202"/>
      <c r="BX73" s="203">
        <f ca="1">IF(AND(Input!$B$127&lt;='Income Replacement Calculations'!$AL73,Input!$B$128&gt;='Income Replacement Calculations'!$AL73),1,0)</f>
        <v>0</v>
      </c>
      <c r="BY73" s="203">
        <f t="shared" ca="1" si="54"/>
        <v>0</v>
      </c>
      <c r="BZ73" s="200">
        <f ca="1">IF(AND(Input!$B$127&lt;='Income Replacement Calculations'!$AL73,Input!$B$128&gt;='Income Replacement Calculations'!$AL73),Input!$B$125*((1+(Input!$B$129))^$C72),0)</f>
        <v>0</v>
      </c>
      <c r="CA73" s="201"/>
      <c r="CB73" s="202"/>
      <c r="CC73" s="203">
        <f ca="1">IF(AND(Input!$B$134&lt;='Income Replacement Calculations'!$AL73,Input!$B$135&gt;='Income Replacement Calculations'!$AL73),1,0)</f>
        <v>0</v>
      </c>
      <c r="CD73" s="203">
        <f t="shared" ca="1" si="55"/>
        <v>0</v>
      </c>
      <c r="CE73" s="200">
        <f ca="1">IF(AND(Input!$B$134&lt;='Income Replacement Calculations'!$AL73,Input!$B$135&gt;='Income Replacement Calculations'!$AL73),Input!$B$132*((1+(Input!$B$136))^$C72),0)</f>
        <v>0</v>
      </c>
      <c r="CF73" s="201"/>
      <c r="CG73" s="202"/>
      <c r="CH73" s="203">
        <f ca="1">IF(AND(Input!$B$141&lt;='Income Replacement Calculations'!$AL73,Input!$B$142&gt;='Income Replacement Calculations'!$AL73),1,0)</f>
        <v>0</v>
      </c>
      <c r="CI73" s="203">
        <f t="shared" ca="1" si="56"/>
        <v>0</v>
      </c>
      <c r="CJ73" s="200">
        <f ca="1">IF(AND(Input!$B$141&lt;='Income Replacement Calculations'!$AL73,Input!$B$142&gt;='Income Replacement Calculations'!$AL73),Input!$B$139*((1+(Input!$B$143))^$C72),0)</f>
        <v>0</v>
      </c>
      <c r="CK73" s="201"/>
      <c r="CL73" s="202"/>
      <c r="CM73" s="203">
        <f ca="1">IF(AND(Input!$B$148&lt;='Income Replacement Calculations'!$AL73,Input!$B$149&gt;='Income Replacement Calculations'!$AL73),1,0)</f>
        <v>0</v>
      </c>
      <c r="CN73" s="203">
        <f t="shared" ca="1" si="57"/>
        <v>0</v>
      </c>
      <c r="CO73" s="200">
        <f ca="1">IF(AND(Input!$B$148&lt;='Income Replacement Calculations'!$AL73,Input!$B$149&gt;='Income Replacement Calculations'!$AL73),Input!$B$146*((1+(Input!$B$150))^$C72),0)</f>
        <v>0</v>
      </c>
      <c r="CP73" s="201"/>
      <c r="CQ73" s="202"/>
      <c r="CS73" s="204">
        <f ca="1">IF($E73&gt;Input!$B$72,0,IF($CX$8&lt;0,IF(ISBLANK(AB73),AA73,AB73)+IF(ISBLANK(AF73),AE73,AF73)+IF(ISBLANK(AQ73),AP73,AQ73)+IF(ISBLANK(AV73),AU73,AV73)+IF(ISBLANK(BA73),AZ73,BA73)+IF(ISBLANK(BF73),BE73,BF73)+IF(ISBLANK(BK73),BJ73,BK73)," "))</f>
        <v>0</v>
      </c>
      <c r="CT73" s="205">
        <f ca="1">IF(CY72=0,CS72+CT72-CW72,IF($E73&gt;Input!$B$72,0,CZ72))</f>
        <v>0</v>
      </c>
      <c r="CV73" s="204">
        <f ca="1">IF($E73&gt;Input!$B$72,0,((IF($Y73=0,Input!$B$64*((1+(Input!$B$70))^$C72),IF(OR($Y73=2,$Y73=3),Input!$B$58*((1+(Input!$B$70))^$C72),IF($Y73=1,Input!$B$61*((1+(Input!$B$70))^$C72),IF($Y73=7,Input!$B$68*((1+(Input!$B$70))^$C72),0)))))))</f>
        <v>0</v>
      </c>
      <c r="CW73" s="205">
        <f ca="1">IF($E73&gt;Input!$B$72,0,CV73+IF(ISBLANK(BV73),BU73,BV73)+IF(ISBLANK(CA73),BZ73,CA73)+IF(ISBLANK(CF73),CE73,CF73)+IF(ISBLANK(CK73),CJ73,CK73)+IF(ISBLANK(CP73),CO73,CP73))</f>
        <v>0</v>
      </c>
      <c r="CY73" s="200">
        <f ca="1">IF(E73&gt;Input!$B$72,0,CW73-CS73-CT73)</f>
        <v>0</v>
      </c>
      <c r="CZ73" s="208">
        <f t="shared" ca="1" si="35"/>
        <v>0</v>
      </c>
      <c r="DA73" s="213">
        <f ca="1">IF($E73&gt;Input!$B$72,0,-PV(Input!$B$73/12,C73*12,0,CY73*12,1))</f>
        <v>0</v>
      </c>
      <c r="DC73" s="210">
        <f t="shared" ca="1" si="70"/>
        <v>67</v>
      </c>
      <c r="DD73" s="211">
        <f t="shared" ref="DD73:DD80" si="75">DD72+1</f>
        <v>68</v>
      </c>
      <c r="DE73" s="189">
        <f t="shared" ca="1" si="71"/>
        <v>67</v>
      </c>
      <c r="DF73" s="190">
        <f t="shared" ca="1" si="72"/>
        <v>67</v>
      </c>
      <c r="DG73" s="224"/>
      <c r="DH73" s="224"/>
      <c r="DI73" s="224"/>
      <c r="DJ73" s="227">
        <f ca="1">('Income Replacement Calculations'!CV73*12)+'Lump Sum Projectors'!BR73</f>
        <v>0</v>
      </c>
      <c r="DK73" s="227">
        <f ca="1">IF('Future Needs'!$X72&lt;0,0,'Future Needs'!X72)+'Lump Sum Projectors'!$BR73</f>
        <v>0</v>
      </c>
    </row>
    <row r="74" spans="2:115">
      <c r="B74" s="210">
        <f ca="1">IF('Income Replacement Calculations'!$CX$8&lt;0,B73+1)</f>
        <v>68</v>
      </c>
      <c r="C74" s="211">
        <f ca="1">IF('Income Replacement Calculations'!$CX$8&lt;0,C73+1)</f>
        <v>69</v>
      </c>
      <c r="D74" s="189">
        <f ca="1">IF('Income Replacement Calculations'!$CX$8&lt;0,D73+1)</f>
        <v>68</v>
      </c>
      <c r="E74" s="190">
        <f ca="1">IF('Income Replacement Calculations'!$CX$8&lt;0,E73+1)</f>
        <v>68</v>
      </c>
      <c r="G74" s="188" t="str">
        <f t="shared" si="58"/>
        <v xml:space="preserve"> </v>
      </c>
      <c r="H74" s="189">
        <f t="shared" si="47"/>
        <v>0</v>
      </c>
      <c r="I74" s="189">
        <f t="shared" si="48"/>
        <v>0</v>
      </c>
      <c r="J74" s="189" t="str">
        <f t="shared" si="59"/>
        <v xml:space="preserve"> </v>
      </c>
      <c r="K74" s="189">
        <f t="shared" si="42"/>
        <v>0</v>
      </c>
      <c r="L74" s="189">
        <f t="shared" si="49"/>
        <v>0</v>
      </c>
      <c r="M74" s="189" t="str">
        <f t="shared" si="60"/>
        <v xml:space="preserve"> </v>
      </c>
      <c r="N74" s="189">
        <f t="shared" si="43"/>
        <v>0</v>
      </c>
      <c r="O74" s="189">
        <f t="shared" si="50"/>
        <v>0</v>
      </c>
      <c r="P74" s="189" t="str">
        <f t="shared" si="61"/>
        <v xml:space="preserve"> </v>
      </c>
      <c r="Q74" s="189">
        <f t="shared" si="44"/>
        <v>0</v>
      </c>
      <c r="R74" s="189">
        <f t="shared" si="51"/>
        <v>0</v>
      </c>
      <c r="S74" s="190" t="str">
        <f t="shared" si="62"/>
        <v xml:space="preserve"> </v>
      </c>
      <c r="T74" s="191">
        <f t="shared" si="45"/>
        <v>0</v>
      </c>
      <c r="U74" s="192">
        <f t="shared" si="52"/>
        <v>0</v>
      </c>
      <c r="V74" s="193" t="str">
        <f t="shared" si="63"/>
        <v xml:space="preserve"> </v>
      </c>
      <c r="W74" s="191">
        <f t="shared" si="46"/>
        <v>0</v>
      </c>
      <c r="X74" s="192">
        <f t="shared" si="53"/>
        <v>0</v>
      </c>
      <c r="Y74" s="192">
        <f ca="1">IF(Input!$B$66&lt;=E74,7,I74+L74+O74+R74+U74+X74)</f>
        <v>7</v>
      </c>
      <c r="AA74" s="200">
        <f ca="1">IF(OR($E74&gt;Input!$B$72,$Y74=0),0,IF(OR($Y74=2,$Y74=3),Input!$B$59*((1+(Input!$B$71))^C73),IF(Y74=1,Input!$B$62*((1+(Input!$B$71))^C73))))+IF($E74&gt;Input!$B$72,0,IF($E74&gt;59,Input!$B$67*((1+(Input!$B$71))^C73)))</f>
        <v>0</v>
      </c>
      <c r="AB74" s="201"/>
      <c r="AC74" s="212"/>
      <c r="AD74" s="197"/>
      <c r="AE74" s="208">
        <f ca="1">IF(OR($E74&gt;=Input!$B$72,$E74&gt;=Input!$B$66),0,IF($Y74&gt;=2,Input!$B$60*((1+(Input!$B$69))^$C73),IF($Y74=1,Input!$B$63*((1+(Input!$B$69))^$C73),IF($Y74=0,Input!$B$65*((1+(Input!$B$69))^$C73),0))))</f>
        <v>0</v>
      </c>
      <c r="AF74" s="201"/>
      <c r="AG74" s="202"/>
      <c r="AI74" s="210">
        <f t="shared" ca="1" si="64"/>
        <v>68</v>
      </c>
      <c r="AJ74" s="211">
        <f t="shared" si="73"/>
        <v>69</v>
      </c>
      <c r="AK74" s="189">
        <f t="shared" ca="1" si="65"/>
        <v>68</v>
      </c>
      <c r="AL74" s="190">
        <f t="shared" ca="1" si="66"/>
        <v>68</v>
      </c>
      <c r="AN74" s="132">
        <f ca="1">IF(AND(Input!$B$85&lt;='Income Replacement Calculations'!$AL74,Input!$B$86&gt;='Income Replacement Calculations'!$AL74),1,0)</f>
        <v>0</v>
      </c>
      <c r="AO74" s="132">
        <f ca="1">IF(AN74=0,0,AN74+SUM(AN$6:AN73))</f>
        <v>0</v>
      </c>
      <c r="AP74" s="200">
        <f ca="1">IF(AND(Input!$B$85&lt;='Income Replacement Calculations'!$AL74,Input!$B$86&gt;='Income Replacement Calculations'!$AL74),Input!$B$83*((1+(Input!$B$87))^$C73),0)</f>
        <v>0</v>
      </c>
      <c r="AQ74" s="201"/>
      <c r="AR74" s="202"/>
      <c r="AS74" s="132">
        <f ca="1">IF(AND(Input!$B$92&lt;='Income Replacement Calculations'!$AL74,Input!$B$93&gt;='Income Replacement Calculations'!$AL74),1,0)</f>
        <v>0</v>
      </c>
      <c r="AT74" s="132">
        <f ca="1">IF(AS74=0,0,AS74+SUM(AS$6:AS73))</f>
        <v>0</v>
      </c>
      <c r="AU74" s="200">
        <f ca="1">IF(AND(Input!$B$92&lt;='Income Replacement Calculations'!$AL74,Input!$B$93&gt;='Income Replacement Calculations'!$AL74),Input!$B$90*((1+(Input!$B$94))^$C73),0)</f>
        <v>0</v>
      </c>
      <c r="AV74" s="201"/>
      <c r="AW74" s="202"/>
      <c r="AX74" s="132">
        <f ca="1">IF(AND(Input!$B$99&lt;='Income Replacement Calculations'!$AL74,Input!$B$100&gt;='Income Replacement Calculations'!$AL74),1,0)</f>
        <v>0</v>
      </c>
      <c r="AY74" s="132">
        <f ca="1">IF(AX74=0,0,AX74+SUM(AX$6:AX73))</f>
        <v>0</v>
      </c>
      <c r="AZ74" s="200">
        <f ca="1">IF(AND(Input!$B$99&lt;='Income Replacement Calculations'!$AL74,Input!$B$100&gt;='Income Replacement Calculations'!$AL74),Input!$B$97*((1+(Input!$B$101))^$C73),0)</f>
        <v>0</v>
      </c>
      <c r="BA74" s="201"/>
      <c r="BB74" s="202"/>
      <c r="BC74" s="132">
        <f ca="1">IF(AND(Input!$B$106&lt;='Income Replacement Calculations'!$AL74,Input!$B$107&gt;='Income Replacement Calculations'!$AL74),1,0)</f>
        <v>0</v>
      </c>
      <c r="BD74" s="132">
        <f ca="1">IF(BC74=0,0,BC74+SUM(BC$6:BC73))</f>
        <v>0</v>
      </c>
      <c r="BE74" s="200">
        <f ca="1">IF(AND(Input!$B$106&lt;='Income Replacement Calculations'!$AL74,Input!$B$107&gt;='Income Replacement Calculations'!$AL74),Input!$B$104*((1+(Input!$B$108))^$C73),0)</f>
        <v>0</v>
      </c>
      <c r="BF74" s="201"/>
      <c r="BG74" s="202"/>
      <c r="BH74" s="132">
        <f ca="1">IF(AND(Input!$B$113&lt;='Income Replacement Calculations'!$AL74,Input!$B$114&gt;='Income Replacement Calculations'!$AL74),1,0)</f>
        <v>0</v>
      </c>
      <c r="BI74" s="132">
        <f ca="1">IF(BH74=0,0,BH74+SUM(BH$6:BH73))</f>
        <v>0</v>
      </c>
      <c r="BJ74" s="200">
        <f ca="1">IF(AND(Input!$B$113&lt;='Income Replacement Calculations'!$AL74,Input!$B$114&gt;='Income Replacement Calculations'!$AL74),Input!$B$111*((1+(Input!$B$115))^$C73),0)</f>
        <v>0</v>
      </c>
      <c r="BK74" s="201"/>
      <c r="BL74" s="202"/>
      <c r="BM74" s="132">
        <f ca="1">IF(AND(Input!$B$120&lt;='Income Replacement Calculations'!$AL74,Input!$B$121&gt;='Income Replacement Calculations'!$AL74),1,0)</f>
        <v>0</v>
      </c>
      <c r="BN74" s="132">
        <f ca="1">IF(BM74=0,0,BM74+SUM(BM$6:BM73))</f>
        <v>0</v>
      </c>
      <c r="BO74" s="132"/>
      <c r="BP74" s="210">
        <f t="shared" ca="1" si="67"/>
        <v>68</v>
      </c>
      <c r="BQ74" s="211">
        <f t="shared" si="74"/>
        <v>69</v>
      </c>
      <c r="BR74" s="189">
        <f t="shared" ca="1" si="68"/>
        <v>68</v>
      </c>
      <c r="BS74" s="190">
        <f t="shared" ca="1" si="69"/>
        <v>68</v>
      </c>
      <c r="BT74" s="132"/>
      <c r="BU74" s="200">
        <f ca="1">IF(AND(Input!$B$120&lt;='Income Replacement Calculations'!$AL74,Input!$B$121&gt;='Income Replacement Calculations'!$AL74),Input!$B$118*((1+(Input!$B$122))^$C73),0)</f>
        <v>0</v>
      </c>
      <c r="BV74" s="201"/>
      <c r="BW74" s="202"/>
      <c r="BX74" s="203">
        <f ca="1">IF(AND(Input!$B$127&lt;='Income Replacement Calculations'!$AL74,Input!$B$128&gt;='Income Replacement Calculations'!$AL74),1,0)</f>
        <v>0</v>
      </c>
      <c r="BY74" s="203">
        <f t="shared" ca="1" si="54"/>
        <v>0</v>
      </c>
      <c r="BZ74" s="200">
        <f ca="1">IF(AND(Input!$B$127&lt;='Income Replacement Calculations'!$AL74,Input!$B$128&gt;='Income Replacement Calculations'!$AL74),Input!$B$125*((1+(Input!$B$129))^$C73),0)</f>
        <v>0</v>
      </c>
      <c r="CA74" s="201"/>
      <c r="CB74" s="202"/>
      <c r="CC74" s="203">
        <f ca="1">IF(AND(Input!$B$134&lt;='Income Replacement Calculations'!$AL74,Input!$B$135&gt;='Income Replacement Calculations'!$AL74),1,0)</f>
        <v>0</v>
      </c>
      <c r="CD74" s="203">
        <f t="shared" ca="1" si="55"/>
        <v>0</v>
      </c>
      <c r="CE74" s="200">
        <f ca="1">IF(AND(Input!$B$134&lt;='Income Replacement Calculations'!$AL74,Input!$B$135&gt;='Income Replacement Calculations'!$AL74),Input!$B$132*((1+(Input!$B$136))^$C73),0)</f>
        <v>0</v>
      </c>
      <c r="CF74" s="201"/>
      <c r="CG74" s="202"/>
      <c r="CH74" s="203">
        <f ca="1">IF(AND(Input!$B$141&lt;='Income Replacement Calculations'!$AL74,Input!$B$142&gt;='Income Replacement Calculations'!$AL74),1,0)</f>
        <v>0</v>
      </c>
      <c r="CI74" s="203">
        <f t="shared" ca="1" si="56"/>
        <v>0</v>
      </c>
      <c r="CJ74" s="200">
        <f ca="1">IF(AND(Input!$B$141&lt;='Income Replacement Calculations'!$AL74,Input!$B$142&gt;='Income Replacement Calculations'!$AL74),Input!$B$139*((1+(Input!$B$143))^$C73),0)</f>
        <v>0</v>
      </c>
      <c r="CK74" s="201"/>
      <c r="CL74" s="202"/>
      <c r="CM74" s="203">
        <f ca="1">IF(AND(Input!$B$148&lt;='Income Replacement Calculations'!$AL74,Input!$B$149&gt;='Income Replacement Calculations'!$AL74),1,0)</f>
        <v>0</v>
      </c>
      <c r="CN74" s="203">
        <f t="shared" ca="1" si="57"/>
        <v>0</v>
      </c>
      <c r="CO74" s="200">
        <f ca="1">IF(AND(Input!$B$148&lt;='Income Replacement Calculations'!$AL74,Input!$B$149&gt;='Income Replacement Calculations'!$AL74),Input!$B$146*((1+(Input!$B$150))^$C73),0)</f>
        <v>0</v>
      </c>
      <c r="CP74" s="201"/>
      <c r="CQ74" s="202"/>
      <c r="CS74" s="204">
        <f ca="1">IF($E74&gt;Input!$B$72,0,IF($CX$8&lt;0,IF(ISBLANK(AB74),AA74,AB74)+IF(ISBLANK(AF74),AE74,AF74)+IF(ISBLANK(AQ74),AP74,AQ74)+IF(ISBLANK(AV74),AU74,AV74)+IF(ISBLANK(BA74),AZ74,BA74)+IF(ISBLANK(BF74),BE74,BF74)+IF(ISBLANK(BK74),BJ74,BK74)," "))</f>
        <v>0</v>
      </c>
      <c r="CT74" s="205">
        <f ca="1">IF(CY73=0,CS73+CT73-CW73,IF($E74&gt;Input!$B$72,0,CZ73))</f>
        <v>0</v>
      </c>
      <c r="CV74" s="204">
        <f ca="1">IF($E74&gt;Input!$B$72,0,((IF($Y74=0,Input!$B$64*((1+(Input!$B$70))^$C73),IF(OR($Y74=2,$Y74=3),Input!$B$58*((1+(Input!$B$70))^$C73),IF($Y74=1,Input!$B$61*((1+(Input!$B$70))^$C73),IF($Y74=7,Input!$B$68*((1+(Input!$B$70))^$C73),0)))))))</f>
        <v>0</v>
      </c>
      <c r="CW74" s="205">
        <f ca="1">IF($E74&gt;Input!$B$72,0,CV74+IF(ISBLANK(BV74),BU74,BV74)+IF(ISBLANK(CA74),BZ74,CA74)+IF(ISBLANK(CF74),CE74,CF74)+IF(ISBLANK(CK74),CJ74,CK74)+IF(ISBLANK(CP74),CO74,CP74))</f>
        <v>0</v>
      </c>
      <c r="CY74" s="200">
        <f ca="1">IF(E74&gt;Input!$B$72,0,CW74-CS74-CT74)</f>
        <v>0</v>
      </c>
      <c r="CZ74" s="208">
        <f t="shared" ca="1" si="35"/>
        <v>0</v>
      </c>
      <c r="DA74" s="213">
        <f ca="1">IF($E74&gt;Input!$B$72,0,-PV(Input!$B$73/12,C74*12,0,CY74*12,1))</f>
        <v>0</v>
      </c>
      <c r="DC74" s="210">
        <f t="shared" ca="1" si="70"/>
        <v>68</v>
      </c>
      <c r="DD74" s="211">
        <f t="shared" si="75"/>
        <v>69</v>
      </c>
      <c r="DE74" s="189">
        <f t="shared" ca="1" si="71"/>
        <v>68</v>
      </c>
      <c r="DF74" s="190">
        <f t="shared" ca="1" si="72"/>
        <v>68</v>
      </c>
      <c r="DG74" s="224"/>
      <c r="DH74" s="224"/>
      <c r="DI74" s="224"/>
      <c r="DJ74" s="227">
        <f ca="1">('Income Replacement Calculations'!CV74*12)+'Lump Sum Projectors'!BR74</f>
        <v>0</v>
      </c>
      <c r="DK74" s="227">
        <f ca="1">IF('Future Needs'!$X73&lt;0,0,'Future Needs'!X73)+'Lump Sum Projectors'!$BR74</f>
        <v>0</v>
      </c>
    </row>
    <row r="75" spans="2:115">
      <c r="B75" s="210">
        <f ca="1">IF('Income Replacement Calculations'!$CX$8&lt;0,B74+1)</f>
        <v>69</v>
      </c>
      <c r="C75" s="211">
        <f ca="1">IF('Income Replacement Calculations'!$CX$8&lt;0,C74+1)</f>
        <v>70</v>
      </c>
      <c r="D75" s="189">
        <f ca="1">IF('Income Replacement Calculations'!$CX$8&lt;0,D74+1)</f>
        <v>69</v>
      </c>
      <c r="E75" s="190">
        <f ca="1">IF('Income Replacement Calculations'!$CX$8&lt;0,E74+1)</f>
        <v>69</v>
      </c>
      <c r="G75" s="188" t="str">
        <f t="shared" si="58"/>
        <v xml:space="preserve"> </v>
      </c>
      <c r="H75" s="189">
        <f t="shared" si="47"/>
        <v>0</v>
      </c>
      <c r="I75" s="189">
        <f t="shared" si="48"/>
        <v>0</v>
      </c>
      <c r="J75" s="189" t="str">
        <f t="shared" si="59"/>
        <v xml:space="preserve"> </v>
      </c>
      <c r="K75" s="189">
        <f t="shared" si="42"/>
        <v>0</v>
      </c>
      <c r="L75" s="189">
        <f t="shared" si="49"/>
        <v>0</v>
      </c>
      <c r="M75" s="189" t="str">
        <f t="shared" si="60"/>
        <v xml:space="preserve"> </v>
      </c>
      <c r="N75" s="189">
        <f t="shared" si="43"/>
        <v>0</v>
      </c>
      <c r="O75" s="189">
        <f t="shared" si="50"/>
        <v>0</v>
      </c>
      <c r="P75" s="189" t="str">
        <f t="shared" si="61"/>
        <v xml:space="preserve"> </v>
      </c>
      <c r="Q75" s="189">
        <f t="shared" si="44"/>
        <v>0</v>
      </c>
      <c r="R75" s="189">
        <f t="shared" si="51"/>
        <v>0</v>
      </c>
      <c r="S75" s="190" t="str">
        <f t="shared" si="62"/>
        <v xml:space="preserve"> </v>
      </c>
      <c r="T75" s="191">
        <f t="shared" si="45"/>
        <v>0</v>
      </c>
      <c r="U75" s="192">
        <f t="shared" si="52"/>
        <v>0</v>
      </c>
      <c r="V75" s="193" t="str">
        <f t="shared" si="63"/>
        <v xml:space="preserve"> </v>
      </c>
      <c r="W75" s="191">
        <f t="shared" si="46"/>
        <v>0</v>
      </c>
      <c r="X75" s="192">
        <f t="shared" si="53"/>
        <v>0</v>
      </c>
      <c r="Y75" s="192">
        <f ca="1">IF(Input!$B$66&lt;=E75,7,I75+L75+O75+R75+U75+X75)</f>
        <v>7</v>
      </c>
      <c r="AA75" s="200">
        <f ca="1">IF(OR($E75&gt;Input!$B$72,$Y75=0),0,IF(OR($Y75=2,$Y75=3),Input!$B$59*((1+(Input!$B$71))^C74),IF(Y75=1,Input!$B$62*((1+(Input!$B$71))^C74))))+IF($E75&gt;Input!$B$72,0,IF($E75&gt;59,Input!$B$67*((1+(Input!$B$71))^C74)))</f>
        <v>0</v>
      </c>
      <c r="AB75" s="201"/>
      <c r="AC75" s="212"/>
      <c r="AD75" s="197"/>
      <c r="AE75" s="208">
        <f ca="1">IF(OR($E75&gt;=Input!$B$72,$E75&gt;=Input!$B$66),0,IF($Y75&gt;=2,Input!$B$60*((1+(Input!$B$69))^$C74),IF($Y75=1,Input!$B$63*((1+(Input!$B$69))^$C74),IF($Y75=0,Input!$B$65*((1+(Input!$B$69))^$C74),0))))</f>
        <v>0</v>
      </c>
      <c r="AF75" s="201"/>
      <c r="AG75" s="202"/>
      <c r="AI75" s="210">
        <f t="shared" ca="1" si="64"/>
        <v>69</v>
      </c>
      <c r="AJ75" s="211">
        <f t="shared" si="73"/>
        <v>70</v>
      </c>
      <c r="AK75" s="189">
        <f t="shared" ca="1" si="65"/>
        <v>69</v>
      </c>
      <c r="AL75" s="190">
        <f t="shared" ca="1" si="66"/>
        <v>69</v>
      </c>
      <c r="AN75" s="132">
        <f ca="1">IF(AND(Input!$B$85&lt;='Income Replacement Calculations'!$AL75,Input!$B$86&gt;='Income Replacement Calculations'!$AL75),1,0)</f>
        <v>0</v>
      </c>
      <c r="AO75" s="132">
        <f ca="1">IF(AN75=0,0,AN75+SUM(AN$6:AN74))</f>
        <v>0</v>
      </c>
      <c r="AP75" s="200">
        <f ca="1">IF(AND(Input!$B$85&lt;='Income Replacement Calculations'!$AL75,Input!$B$86&gt;='Income Replacement Calculations'!$AL75),Input!$B$83*((1+(Input!$B$87))^$C74),0)</f>
        <v>0</v>
      </c>
      <c r="AQ75" s="201"/>
      <c r="AR75" s="202"/>
      <c r="AS75" s="132">
        <f ca="1">IF(AND(Input!$B$92&lt;='Income Replacement Calculations'!$AL75,Input!$B$93&gt;='Income Replacement Calculations'!$AL75),1,0)</f>
        <v>0</v>
      </c>
      <c r="AT75" s="132">
        <f ca="1">IF(AS75=0,0,AS75+SUM(AS$6:AS74))</f>
        <v>0</v>
      </c>
      <c r="AU75" s="200">
        <f ca="1">IF(AND(Input!$B$92&lt;='Income Replacement Calculations'!$AL75,Input!$B$93&gt;='Income Replacement Calculations'!$AL75),Input!$B$90*((1+(Input!$B$94))^$C74),0)</f>
        <v>0</v>
      </c>
      <c r="AV75" s="201"/>
      <c r="AW75" s="202"/>
      <c r="AX75" s="132">
        <f ca="1">IF(AND(Input!$B$99&lt;='Income Replacement Calculations'!$AL75,Input!$B$100&gt;='Income Replacement Calculations'!$AL75),1,0)</f>
        <v>0</v>
      </c>
      <c r="AY75" s="132">
        <f ca="1">IF(AX75=0,0,AX75+SUM(AX$6:AX74))</f>
        <v>0</v>
      </c>
      <c r="AZ75" s="200">
        <f ca="1">IF(AND(Input!$B$99&lt;='Income Replacement Calculations'!$AL75,Input!$B$100&gt;='Income Replacement Calculations'!$AL75),Input!$B$97*((1+(Input!$B$101))^$C74),0)</f>
        <v>0</v>
      </c>
      <c r="BA75" s="201"/>
      <c r="BB75" s="202"/>
      <c r="BC75" s="132">
        <f ca="1">IF(AND(Input!$B$106&lt;='Income Replacement Calculations'!$AL75,Input!$B$107&gt;='Income Replacement Calculations'!$AL75),1,0)</f>
        <v>0</v>
      </c>
      <c r="BD75" s="132">
        <f ca="1">IF(BC75=0,0,BC75+SUM(BC$6:BC74))</f>
        <v>0</v>
      </c>
      <c r="BE75" s="200">
        <f ca="1">IF(AND(Input!$B$106&lt;='Income Replacement Calculations'!$AL75,Input!$B$107&gt;='Income Replacement Calculations'!$AL75),Input!$B$104*((1+(Input!$B$108))^$C74),0)</f>
        <v>0</v>
      </c>
      <c r="BF75" s="201"/>
      <c r="BG75" s="202"/>
      <c r="BH75" s="132">
        <f ca="1">IF(AND(Input!$B$113&lt;='Income Replacement Calculations'!$AL75,Input!$B$114&gt;='Income Replacement Calculations'!$AL75),1,0)</f>
        <v>0</v>
      </c>
      <c r="BI75" s="132">
        <f ca="1">IF(BH75=0,0,BH75+SUM(BH$6:BH74))</f>
        <v>0</v>
      </c>
      <c r="BJ75" s="200">
        <f ca="1">IF(AND(Input!$B$113&lt;='Income Replacement Calculations'!$AL75,Input!$B$114&gt;='Income Replacement Calculations'!$AL75),Input!$B$111*((1+(Input!$B$115))^$C74),0)</f>
        <v>0</v>
      </c>
      <c r="BK75" s="201"/>
      <c r="BL75" s="202"/>
      <c r="BM75" s="132">
        <f ca="1">IF(AND(Input!$B$120&lt;='Income Replacement Calculations'!$AL75,Input!$B$121&gt;='Income Replacement Calculations'!$AL75),1,0)</f>
        <v>0</v>
      </c>
      <c r="BN75" s="132">
        <f ca="1">IF(BM75=0,0,BM75+SUM(BM$6:BM74))</f>
        <v>0</v>
      </c>
      <c r="BO75" s="132"/>
      <c r="BP75" s="210">
        <f t="shared" ca="1" si="67"/>
        <v>69</v>
      </c>
      <c r="BQ75" s="211">
        <f t="shared" si="74"/>
        <v>70</v>
      </c>
      <c r="BR75" s="189">
        <f t="shared" ca="1" si="68"/>
        <v>69</v>
      </c>
      <c r="BS75" s="190">
        <f t="shared" ca="1" si="69"/>
        <v>69</v>
      </c>
      <c r="BT75" s="132"/>
      <c r="BU75" s="200">
        <f ca="1">IF(AND(Input!$B$120&lt;='Income Replacement Calculations'!$AL75,Input!$B$121&gt;='Income Replacement Calculations'!$AL75),Input!$B$118*((1+(Input!$B$122))^$C74),0)</f>
        <v>0</v>
      </c>
      <c r="BV75" s="201"/>
      <c r="BW75" s="202"/>
      <c r="BX75" s="203">
        <f ca="1">IF(AND(Input!$B$127&lt;='Income Replacement Calculations'!$AL75,Input!$B$128&gt;='Income Replacement Calculations'!$AL75),1,0)</f>
        <v>0</v>
      </c>
      <c r="BY75" s="203">
        <f t="shared" ca="1" si="54"/>
        <v>0</v>
      </c>
      <c r="BZ75" s="200">
        <f ca="1">IF(AND(Input!$B$127&lt;='Income Replacement Calculations'!$AL75,Input!$B$128&gt;='Income Replacement Calculations'!$AL75),Input!$B$125*((1+(Input!$B$129))^$C74),0)</f>
        <v>0</v>
      </c>
      <c r="CA75" s="201"/>
      <c r="CB75" s="202"/>
      <c r="CC75" s="203">
        <f ca="1">IF(AND(Input!$B$134&lt;='Income Replacement Calculations'!$AL75,Input!$B$135&gt;='Income Replacement Calculations'!$AL75),1,0)</f>
        <v>0</v>
      </c>
      <c r="CD75" s="203">
        <f t="shared" ca="1" si="55"/>
        <v>0</v>
      </c>
      <c r="CE75" s="200">
        <f ca="1">IF(AND(Input!$B$134&lt;='Income Replacement Calculations'!$AL75,Input!$B$135&gt;='Income Replacement Calculations'!$AL75),Input!$B$132*((1+(Input!$B$136))^$C74),0)</f>
        <v>0</v>
      </c>
      <c r="CF75" s="201"/>
      <c r="CG75" s="202"/>
      <c r="CH75" s="203">
        <f ca="1">IF(AND(Input!$B$141&lt;='Income Replacement Calculations'!$AL75,Input!$B$142&gt;='Income Replacement Calculations'!$AL75),1,0)</f>
        <v>0</v>
      </c>
      <c r="CI75" s="203">
        <f t="shared" ca="1" si="56"/>
        <v>0</v>
      </c>
      <c r="CJ75" s="200">
        <f ca="1">IF(AND(Input!$B$141&lt;='Income Replacement Calculations'!$AL75,Input!$B$142&gt;='Income Replacement Calculations'!$AL75),Input!$B$139*((1+(Input!$B$143))^$C74),0)</f>
        <v>0</v>
      </c>
      <c r="CK75" s="201"/>
      <c r="CL75" s="202"/>
      <c r="CM75" s="203">
        <f ca="1">IF(AND(Input!$B$148&lt;='Income Replacement Calculations'!$AL75,Input!$B$149&gt;='Income Replacement Calculations'!$AL75),1,0)</f>
        <v>0</v>
      </c>
      <c r="CN75" s="203">
        <f t="shared" ca="1" si="57"/>
        <v>0</v>
      </c>
      <c r="CO75" s="200">
        <f ca="1">IF(AND(Input!$B$148&lt;='Income Replacement Calculations'!$AL75,Input!$B$149&gt;='Income Replacement Calculations'!$AL75),Input!$B$146*((1+(Input!$B$150))^$C74),0)</f>
        <v>0</v>
      </c>
      <c r="CP75" s="201"/>
      <c r="CQ75" s="202"/>
      <c r="CS75" s="204">
        <f ca="1">IF($E75&gt;Input!$B$72,0,IF($CX$8&lt;0,IF(ISBLANK(AB75),AA75,AB75)+IF(ISBLANK(AF75),AE75,AF75)+IF(ISBLANK(AQ75),AP75,AQ75)+IF(ISBLANK(AV75),AU75,AV75)+IF(ISBLANK(BA75),AZ75,BA75)+IF(ISBLANK(BF75),BE75,BF75)+IF(ISBLANK(BK75),BJ75,BK75)," "))</f>
        <v>0</v>
      </c>
      <c r="CT75" s="205">
        <f ca="1">IF(CY74=0,CS74+CT74-CW74,IF($E75&gt;Input!$B$72,0,CZ74))</f>
        <v>0</v>
      </c>
      <c r="CV75" s="204">
        <f ca="1">IF($E75&gt;Input!$B$72,0,((IF($Y75=0,Input!$B$64*((1+(Input!$B$70))^$C74),IF(OR($Y75=2,$Y75=3),Input!$B$58*((1+(Input!$B$70))^$C74),IF($Y75=1,Input!$B$61*((1+(Input!$B$70))^$C74),IF($Y75=7,Input!$B$68*((1+(Input!$B$70))^$C74),0)))))))</f>
        <v>0</v>
      </c>
      <c r="CW75" s="205">
        <f ca="1">IF($E75&gt;Input!$B$72,0,CV75+IF(ISBLANK(BV75),BU75,BV75)+IF(ISBLANK(CA75),BZ75,CA75)+IF(ISBLANK(CF75),CE75,CF75)+IF(ISBLANK(CK75),CJ75,CK75)+IF(ISBLANK(CP75),CO75,CP75))</f>
        <v>0</v>
      </c>
      <c r="CY75" s="200">
        <f ca="1">IF(E75&gt;Input!$B$72,0,CW75-CS75-CT75)</f>
        <v>0</v>
      </c>
      <c r="CZ75" s="208">
        <f t="shared" ca="1" si="35"/>
        <v>0</v>
      </c>
      <c r="DA75" s="213">
        <f ca="1">IF($E75&gt;Input!$B$72,0,-PV(Input!$B$73/12,C75*12,0,CY75*12,1))</f>
        <v>0</v>
      </c>
      <c r="DC75" s="210">
        <f t="shared" ca="1" si="70"/>
        <v>69</v>
      </c>
      <c r="DD75" s="211">
        <f t="shared" si="75"/>
        <v>70</v>
      </c>
      <c r="DE75" s="189">
        <f t="shared" ca="1" si="71"/>
        <v>69</v>
      </c>
      <c r="DF75" s="190">
        <f t="shared" ca="1" si="72"/>
        <v>69</v>
      </c>
      <c r="DG75" s="224"/>
      <c r="DH75" s="224"/>
      <c r="DI75" s="224"/>
      <c r="DJ75" s="227">
        <f ca="1">('Income Replacement Calculations'!CV75*12)+'Lump Sum Projectors'!BR75</f>
        <v>0</v>
      </c>
      <c r="DK75" s="227">
        <f ca="1">IF('Future Needs'!$X74&lt;0,0,'Future Needs'!X74)+'Lump Sum Projectors'!$BR75</f>
        <v>0</v>
      </c>
    </row>
    <row r="76" spans="2:115">
      <c r="B76" s="210">
        <f ca="1">IF('Income Replacement Calculations'!$CX$8&lt;0,B75+1)</f>
        <v>70</v>
      </c>
      <c r="C76" s="211">
        <f ca="1">IF('Income Replacement Calculations'!$CX$8&lt;0,C75+1)</f>
        <v>71</v>
      </c>
      <c r="D76" s="189">
        <f ca="1">IF('Income Replacement Calculations'!$CX$8&lt;0,D75+1)</f>
        <v>70</v>
      </c>
      <c r="E76" s="190">
        <f ca="1">IF('Income Replacement Calculations'!$CX$8&lt;0,E75+1)</f>
        <v>70</v>
      </c>
      <c r="G76" s="188" t="str">
        <f t="shared" si="58"/>
        <v xml:space="preserve"> </v>
      </c>
      <c r="H76" s="189">
        <f t="shared" si="47"/>
        <v>0</v>
      </c>
      <c r="I76" s="189">
        <f t="shared" si="48"/>
        <v>0</v>
      </c>
      <c r="J76" s="189" t="str">
        <f t="shared" si="59"/>
        <v xml:space="preserve"> </v>
      </c>
      <c r="K76" s="189">
        <f t="shared" si="42"/>
        <v>0</v>
      </c>
      <c r="L76" s="189">
        <f t="shared" si="49"/>
        <v>0</v>
      </c>
      <c r="M76" s="189" t="str">
        <f t="shared" si="60"/>
        <v xml:space="preserve"> </v>
      </c>
      <c r="N76" s="189">
        <f t="shared" si="43"/>
        <v>0</v>
      </c>
      <c r="O76" s="189">
        <f t="shared" si="50"/>
        <v>0</v>
      </c>
      <c r="P76" s="189" t="str">
        <f t="shared" si="61"/>
        <v xml:space="preserve"> </v>
      </c>
      <c r="Q76" s="189">
        <f t="shared" si="44"/>
        <v>0</v>
      </c>
      <c r="R76" s="189">
        <f t="shared" si="51"/>
        <v>0</v>
      </c>
      <c r="S76" s="190" t="str">
        <f t="shared" si="62"/>
        <v xml:space="preserve"> </v>
      </c>
      <c r="T76" s="191">
        <f t="shared" si="45"/>
        <v>0</v>
      </c>
      <c r="U76" s="192">
        <f t="shared" si="52"/>
        <v>0</v>
      </c>
      <c r="V76" s="193" t="str">
        <f t="shared" si="63"/>
        <v xml:space="preserve"> </v>
      </c>
      <c r="W76" s="191">
        <f t="shared" si="46"/>
        <v>0</v>
      </c>
      <c r="X76" s="192">
        <f t="shared" si="53"/>
        <v>0</v>
      </c>
      <c r="Y76" s="192">
        <f ca="1">IF(Input!$B$66&lt;=E76,7,I76+L76+O76+R76+U76+X76)</f>
        <v>7</v>
      </c>
      <c r="AA76" s="200">
        <f ca="1">IF(OR($E76&gt;Input!$B$72,$Y76=0),0,IF(OR($Y76=2,$Y76=3),Input!$B$59*((1+(Input!$B$71))^C75),IF(Y76=1,Input!$B$62*((1+(Input!$B$71))^C75))))+IF($E76&gt;Input!$B$72,0,IF($E76&gt;59,Input!$B$67*((1+(Input!$B$71))^C75)))</f>
        <v>0</v>
      </c>
      <c r="AB76" s="201"/>
      <c r="AC76" s="212"/>
      <c r="AD76" s="197"/>
      <c r="AE76" s="208">
        <f ca="1">IF(OR($E76&gt;=Input!$B$72,$E76&gt;=Input!$B$66),0,IF($Y76&gt;=2,Input!$B$60*((1+(Input!$B$69))^$C75),IF($Y76=1,Input!$B$63*((1+(Input!$B$69))^$C75),IF($Y76=0,Input!$B$65*((1+(Input!$B$69))^$C75),0))))</f>
        <v>0</v>
      </c>
      <c r="AF76" s="201"/>
      <c r="AG76" s="202"/>
      <c r="AI76" s="210">
        <f t="shared" ca="1" si="64"/>
        <v>70</v>
      </c>
      <c r="AJ76" s="211">
        <f t="shared" si="73"/>
        <v>71</v>
      </c>
      <c r="AK76" s="189">
        <f t="shared" ca="1" si="65"/>
        <v>70</v>
      </c>
      <c r="AL76" s="190">
        <f t="shared" ca="1" si="66"/>
        <v>70</v>
      </c>
      <c r="AN76" s="132">
        <f ca="1">IF(AND(Input!$B$85&lt;='Income Replacement Calculations'!$AL76,Input!$B$86&gt;='Income Replacement Calculations'!$AL76),1,0)</f>
        <v>0</v>
      </c>
      <c r="AO76" s="132">
        <f ca="1">IF(AN76=0,0,AN76+SUM(AN$6:AN75))</f>
        <v>0</v>
      </c>
      <c r="AP76" s="200">
        <f ca="1">IF(AND(Input!$B$85&lt;='Income Replacement Calculations'!$AL76,Input!$B$86&gt;='Income Replacement Calculations'!$AL76),Input!$B$83*((1+(Input!$B$87))^$C75),0)</f>
        <v>0</v>
      </c>
      <c r="AQ76" s="201"/>
      <c r="AR76" s="202"/>
      <c r="AS76" s="132">
        <f ca="1">IF(AND(Input!$B$92&lt;='Income Replacement Calculations'!$AL76,Input!$B$93&gt;='Income Replacement Calculations'!$AL76),1,0)</f>
        <v>0</v>
      </c>
      <c r="AT76" s="132">
        <f ca="1">IF(AS76=0,0,AS76+SUM(AS$6:AS75))</f>
        <v>0</v>
      </c>
      <c r="AU76" s="200">
        <f ca="1">IF(AND(Input!$B$92&lt;='Income Replacement Calculations'!$AL76,Input!$B$93&gt;='Income Replacement Calculations'!$AL76),Input!$B$90*((1+(Input!$B$94))^$C75),0)</f>
        <v>0</v>
      </c>
      <c r="AV76" s="201"/>
      <c r="AW76" s="202"/>
      <c r="AX76" s="132">
        <f ca="1">IF(AND(Input!$B$99&lt;='Income Replacement Calculations'!$AL76,Input!$B$100&gt;='Income Replacement Calculations'!$AL76),1,0)</f>
        <v>0</v>
      </c>
      <c r="AY76" s="132">
        <f ca="1">IF(AX76=0,0,AX76+SUM(AX$6:AX75))</f>
        <v>0</v>
      </c>
      <c r="AZ76" s="200">
        <f ca="1">IF(AND(Input!$B$99&lt;='Income Replacement Calculations'!$AL76,Input!$B$100&gt;='Income Replacement Calculations'!$AL76),Input!$B$97*((1+(Input!$B$101))^$C75),0)</f>
        <v>0</v>
      </c>
      <c r="BA76" s="201"/>
      <c r="BB76" s="202"/>
      <c r="BC76" s="132">
        <f ca="1">IF(AND(Input!$B$106&lt;='Income Replacement Calculations'!$AL76,Input!$B$107&gt;='Income Replacement Calculations'!$AL76),1,0)</f>
        <v>0</v>
      </c>
      <c r="BD76" s="132">
        <f ca="1">IF(BC76=0,0,BC76+SUM(BC$6:BC75))</f>
        <v>0</v>
      </c>
      <c r="BE76" s="200">
        <f ca="1">IF(AND(Input!$B$106&lt;='Income Replacement Calculations'!$AL76,Input!$B$107&gt;='Income Replacement Calculations'!$AL76),Input!$B$104*((1+(Input!$B$108))^$C75),0)</f>
        <v>0</v>
      </c>
      <c r="BF76" s="201"/>
      <c r="BG76" s="202"/>
      <c r="BH76" s="132">
        <f ca="1">IF(AND(Input!$B$113&lt;='Income Replacement Calculations'!$AL76,Input!$B$114&gt;='Income Replacement Calculations'!$AL76),1,0)</f>
        <v>0</v>
      </c>
      <c r="BI76" s="132">
        <f ca="1">IF(BH76=0,0,BH76+SUM(BH$6:BH75))</f>
        <v>0</v>
      </c>
      <c r="BJ76" s="200">
        <f ca="1">IF(AND(Input!$B$113&lt;='Income Replacement Calculations'!$AL76,Input!$B$114&gt;='Income Replacement Calculations'!$AL76),Input!$B$111*((1+(Input!$B$115))^$C75),0)</f>
        <v>0</v>
      </c>
      <c r="BK76" s="201"/>
      <c r="BL76" s="202"/>
      <c r="BM76" s="132">
        <f ca="1">IF(AND(Input!$B$120&lt;='Income Replacement Calculations'!$AL76,Input!$B$121&gt;='Income Replacement Calculations'!$AL76),1,0)</f>
        <v>0</v>
      </c>
      <c r="BN76" s="132">
        <f ca="1">IF(BM76=0,0,BM76+SUM(BM$6:BM75))</f>
        <v>0</v>
      </c>
      <c r="BO76" s="132"/>
      <c r="BP76" s="210">
        <f t="shared" ca="1" si="67"/>
        <v>70</v>
      </c>
      <c r="BQ76" s="211">
        <f t="shared" si="74"/>
        <v>71</v>
      </c>
      <c r="BR76" s="189">
        <f t="shared" ca="1" si="68"/>
        <v>70</v>
      </c>
      <c r="BS76" s="190">
        <f t="shared" ca="1" si="69"/>
        <v>70</v>
      </c>
      <c r="BT76" s="132"/>
      <c r="BU76" s="200">
        <f ca="1">IF(AND(Input!$B$120&lt;='Income Replacement Calculations'!$AL76,Input!$B$121&gt;='Income Replacement Calculations'!$AL76),Input!$B$118*((1+(Input!$B$122))^$C75),0)</f>
        <v>0</v>
      </c>
      <c r="BV76" s="201"/>
      <c r="BW76" s="202"/>
      <c r="BX76" s="203">
        <f ca="1">IF(AND(Input!$B$127&lt;='Income Replacement Calculations'!$AL76,Input!$B$128&gt;='Income Replacement Calculations'!$AL76),1,0)</f>
        <v>0</v>
      </c>
      <c r="BY76" s="203">
        <f t="shared" ca="1" si="54"/>
        <v>0</v>
      </c>
      <c r="BZ76" s="200">
        <f ca="1">IF(AND(Input!$B$127&lt;='Income Replacement Calculations'!$AL76,Input!$B$128&gt;='Income Replacement Calculations'!$AL76),Input!$B$125*((1+(Input!$B$129))^$C75),0)</f>
        <v>0</v>
      </c>
      <c r="CA76" s="201"/>
      <c r="CB76" s="202"/>
      <c r="CC76" s="203">
        <f ca="1">IF(AND(Input!$B$134&lt;='Income Replacement Calculations'!$AL76,Input!$B$135&gt;='Income Replacement Calculations'!$AL76),1,0)</f>
        <v>0</v>
      </c>
      <c r="CD76" s="203">
        <f t="shared" ca="1" si="55"/>
        <v>0</v>
      </c>
      <c r="CE76" s="200">
        <f ca="1">IF(AND(Input!$B$134&lt;='Income Replacement Calculations'!$AL76,Input!$B$135&gt;='Income Replacement Calculations'!$AL76),Input!$B$132*((1+(Input!$B$136))^$C75),0)</f>
        <v>0</v>
      </c>
      <c r="CF76" s="201"/>
      <c r="CG76" s="202"/>
      <c r="CH76" s="203">
        <f ca="1">IF(AND(Input!$B$141&lt;='Income Replacement Calculations'!$AL76,Input!$B$142&gt;='Income Replacement Calculations'!$AL76),1,0)</f>
        <v>0</v>
      </c>
      <c r="CI76" s="203">
        <f t="shared" ca="1" si="56"/>
        <v>0</v>
      </c>
      <c r="CJ76" s="200">
        <f ca="1">IF(AND(Input!$B$141&lt;='Income Replacement Calculations'!$AL76,Input!$B$142&gt;='Income Replacement Calculations'!$AL76),Input!$B$139*((1+(Input!$B$143))^$C75),0)</f>
        <v>0</v>
      </c>
      <c r="CK76" s="201"/>
      <c r="CL76" s="202"/>
      <c r="CM76" s="203">
        <f ca="1">IF(AND(Input!$B$148&lt;='Income Replacement Calculations'!$AL76,Input!$B$149&gt;='Income Replacement Calculations'!$AL76),1,0)</f>
        <v>0</v>
      </c>
      <c r="CN76" s="203">
        <f t="shared" ca="1" si="57"/>
        <v>0</v>
      </c>
      <c r="CO76" s="200">
        <f ca="1">IF(AND(Input!$B$148&lt;='Income Replacement Calculations'!$AL76,Input!$B$149&gt;='Income Replacement Calculations'!$AL76),Input!$B$146*((1+(Input!$B$150))^$C75),0)</f>
        <v>0</v>
      </c>
      <c r="CP76" s="201"/>
      <c r="CQ76" s="202"/>
      <c r="CS76" s="204">
        <f ca="1">IF($E76&gt;Input!$B$72,0,IF($CX$8&lt;0,IF(ISBLANK(AB76),AA76,AB76)+IF(ISBLANK(AF76),AE76,AF76)+IF(ISBLANK(AQ76),AP76,AQ76)+IF(ISBLANK(AV76),AU76,AV76)+IF(ISBLANK(BA76),AZ76,BA76)+IF(ISBLANK(BF76),BE76,BF76)+IF(ISBLANK(BK76),BJ76,BK76)," "))</f>
        <v>0</v>
      </c>
      <c r="CT76" s="205">
        <f ca="1">IF(CY75=0,CS75+CT75-CW75,IF($E76&gt;Input!$B$72,0,CZ75))</f>
        <v>0</v>
      </c>
      <c r="CV76" s="204">
        <f ca="1">IF($E76&gt;Input!$B$72,0,((IF($Y76=0,Input!$B$64*((1+(Input!$B$70))^$C75),IF(OR($Y76=2,$Y76=3),Input!$B$58*((1+(Input!$B$70))^$C75),IF($Y76=1,Input!$B$61*((1+(Input!$B$70))^$C75),IF($Y76=7,Input!$B$68*((1+(Input!$B$70))^$C75),0)))))))</f>
        <v>0</v>
      </c>
      <c r="CW76" s="205">
        <f ca="1">IF($E76&gt;Input!$B$72,0,CV76+IF(ISBLANK(BV76),BU76,BV76)+IF(ISBLANK(CA76),BZ76,CA76)+IF(ISBLANK(CF76),CE76,CF76)+IF(ISBLANK(CK76),CJ76,CK76)+IF(ISBLANK(CP76),CO76,CP76))</f>
        <v>0</v>
      </c>
      <c r="CY76" s="200">
        <f ca="1">IF(E76&gt;Input!$B$72,0,CW76-CS76-CT76)</f>
        <v>0</v>
      </c>
      <c r="CZ76" s="208">
        <f t="shared" ca="1" si="35"/>
        <v>0</v>
      </c>
      <c r="DA76" s="213">
        <f ca="1">IF($E76&gt;Input!$B$72,0,-PV(Input!$B$73/12,C76*12,0,CY76*12,1))</f>
        <v>0</v>
      </c>
      <c r="DC76" s="210">
        <f t="shared" ca="1" si="70"/>
        <v>70</v>
      </c>
      <c r="DD76" s="211">
        <f t="shared" si="75"/>
        <v>71</v>
      </c>
      <c r="DE76" s="189">
        <f t="shared" ca="1" si="71"/>
        <v>70</v>
      </c>
      <c r="DF76" s="190">
        <f t="shared" ca="1" si="72"/>
        <v>70</v>
      </c>
      <c r="DG76" s="224"/>
      <c r="DH76" s="224"/>
      <c r="DI76" s="224"/>
      <c r="DJ76" s="227">
        <f ca="1">('Income Replacement Calculations'!CV76*12)+'Lump Sum Projectors'!BR76</f>
        <v>0</v>
      </c>
      <c r="DK76" s="227">
        <f ca="1">IF('Future Needs'!$X75&lt;0,0,'Future Needs'!X75)+'Lump Sum Projectors'!$BR76</f>
        <v>0</v>
      </c>
    </row>
    <row r="77" spans="2:115">
      <c r="B77" s="210">
        <f ca="1">IF('Income Replacement Calculations'!$CX$8&lt;0,B76+1)</f>
        <v>71</v>
      </c>
      <c r="C77" s="211">
        <f ca="1">IF('Income Replacement Calculations'!$CX$8&lt;0,C76+1)</f>
        <v>72</v>
      </c>
      <c r="D77" s="189">
        <f ca="1">IF('Income Replacement Calculations'!$CX$8&lt;0,D76+1)</f>
        <v>71</v>
      </c>
      <c r="E77" s="190">
        <f ca="1">IF('Income Replacement Calculations'!$CX$8&lt;0,E76+1)</f>
        <v>71</v>
      </c>
      <c r="G77" s="188" t="str">
        <f t="shared" si="58"/>
        <v xml:space="preserve"> </v>
      </c>
      <c r="H77" s="189">
        <f t="shared" si="47"/>
        <v>0</v>
      </c>
      <c r="I77" s="189">
        <f t="shared" si="48"/>
        <v>0</v>
      </c>
      <c r="J77" s="189" t="str">
        <f t="shared" si="59"/>
        <v xml:space="preserve"> </v>
      </c>
      <c r="K77" s="189">
        <f t="shared" si="42"/>
        <v>0</v>
      </c>
      <c r="L77" s="189">
        <f t="shared" si="49"/>
        <v>0</v>
      </c>
      <c r="M77" s="189" t="str">
        <f t="shared" si="60"/>
        <v xml:space="preserve"> </v>
      </c>
      <c r="N77" s="189">
        <f t="shared" si="43"/>
        <v>0</v>
      </c>
      <c r="O77" s="189">
        <f t="shared" si="50"/>
        <v>0</v>
      </c>
      <c r="P77" s="189" t="str">
        <f t="shared" si="61"/>
        <v xml:space="preserve"> </v>
      </c>
      <c r="Q77" s="189">
        <f t="shared" si="44"/>
        <v>0</v>
      </c>
      <c r="R77" s="189">
        <f t="shared" si="51"/>
        <v>0</v>
      </c>
      <c r="S77" s="190" t="str">
        <f t="shared" si="62"/>
        <v xml:space="preserve"> </v>
      </c>
      <c r="T77" s="191">
        <f t="shared" si="45"/>
        <v>0</v>
      </c>
      <c r="U77" s="192">
        <f t="shared" si="52"/>
        <v>0</v>
      </c>
      <c r="V77" s="193" t="str">
        <f t="shared" si="63"/>
        <v xml:space="preserve"> </v>
      </c>
      <c r="W77" s="191">
        <f t="shared" si="46"/>
        <v>0</v>
      </c>
      <c r="X77" s="192">
        <f t="shared" si="53"/>
        <v>0</v>
      </c>
      <c r="Y77" s="192">
        <f ca="1">IF(Input!$B$66&lt;=E77,7,I77+L77+O77+R77+U77+X77)</f>
        <v>7</v>
      </c>
      <c r="AA77" s="200">
        <f ca="1">IF(OR($E77&gt;Input!$B$72,$Y77=0),0,IF(OR($Y77=2,$Y77=3),Input!$B$59*((1+(Input!$B$71))^C76),IF(Y77=1,Input!$B$62*((1+(Input!$B$71))^C76))))+IF($E77&gt;Input!$B$72,0,IF($E77&gt;59,Input!$B$67*((1+(Input!$B$71))^C76)))</f>
        <v>0</v>
      </c>
      <c r="AB77" s="201"/>
      <c r="AC77" s="212"/>
      <c r="AD77" s="197"/>
      <c r="AE77" s="208">
        <f ca="1">IF(OR($E77&gt;=Input!$B$72,$E77&gt;=Input!$B$66),0,IF($Y77&gt;=2,Input!$B$60*((1+(Input!$B$69))^$C76),IF($Y77=1,Input!$B$63*((1+(Input!$B$69))^$C76),IF($Y77=0,Input!$B$65*((1+(Input!$B$69))^$C76),0))))</f>
        <v>0</v>
      </c>
      <c r="AF77" s="201"/>
      <c r="AG77" s="202"/>
      <c r="AI77" s="210">
        <f t="shared" ca="1" si="64"/>
        <v>71</v>
      </c>
      <c r="AJ77" s="211">
        <f t="shared" si="73"/>
        <v>72</v>
      </c>
      <c r="AK77" s="189">
        <f t="shared" ca="1" si="65"/>
        <v>71</v>
      </c>
      <c r="AL77" s="190">
        <f t="shared" ca="1" si="66"/>
        <v>71</v>
      </c>
      <c r="AN77" s="132">
        <f ca="1">IF(AND(Input!$B$85&lt;='Income Replacement Calculations'!$AL77,Input!$B$86&gt;='Income Replacement Calculations'!$AL77),1,0)</f>
        <v>0</v>
      </c>
      <c r="AO77" s="132">
        <f ca="1">IF(AN77=0,0,AN77+SUM(AN$6:AN76))</f>
        <v>0</v>
      </c>
      <c r="AP77" s="200">
        <f ca="1">IF(AND(Input!$B$85&lt;='Income Replacement Calculations'!$AL77,Input!$B$86&gt;='Income Replacement Calculations'!$AL77),Input!$B$83*((1+(Input!$B$87))^$C76),0)</f>
        <v>0</v>
      </c>
      <c r="AQ77" s="201"/>
      <c r="AR77" s="202"/>
      <c r="AS77" s="132">
        <f ca="1">IF(AND(Input!$B$92&lt;='Income Replacement Calculations'!$AL77,Input!$B$93&gt;='Income Replacement Calculations'!$AL77),1,0)</f>
        <v>0</v>
      </c>
      <c r="AT77" s="132">
        <f ca="1">IF(AS77=0,0,AS77+SUM(AS$6:AS76))</f>
        <v>0</v>
      </c>
      <c r="AU77" s="200">
        <f ca="1">IF(AND(Input!$B$92&lt;='Income Replacement Calculations'!$AL77,Input!$B$93&gt;='Income Replacement Calculations'!$AL77),Input!$B$90*((1+(Input!$B$94))^$C76),0)</f>
        <v>0</v>
      </c>
      <c r="AV77" s="201"/>
      <c r="AW77" s="202"/>
      <c r="AX77" s="132">
        <f ca="1">IF(AND(Input!$B$99&lt;='Income Replacement Calculations'!$AL77,Input!$B$100&gt;='Income Replacement Calculations'!$AL77),1,0)</f>
        <v>0</v>
      </c>
      <c r="AY77" s="132">
        <f ca="1">IF(AX77=0,0,AX77+SUM(AX$6:AX76))</f>
        <v>0</v>
      </c>
      <c r="AZ77" s="200">
        <f ca="1">IF(AND(Input!$B$99&lt;='Income Replacement Calculations'!$AL77,Input!$B$100&gt;='Income Replacement Calculations'!$AL77),Input!$B$97*((1+(Input!$B$101))^$C76),0)</f>
        <v>0</v>
      </c>
      <c r="BA77" s="201"/>
      <c r="BB77" s="202"/>
      <c r="BC77" s="132">
        <f ca="1">IF(AND(Input!$B$106&lt;='Income Replacement Calculations'!$AL77,Input!$B$107&gt;='Income Replacement Calculations'!$AL77),1,0)</f>
        <v>0</v>
      </c>
      <c r="BD77" s="132">
        <f ca="1">IF(BC77=0,0,BC77+SUM(BC$6:BC76))</f>
        <v>0</v>
      </c>
      <c r="BE77" s="200">
        <f ca="1">IF(AND(Input!$B$106&lt;='Income Replacement Calculations'!$AL77,Input!$B$107&gt;='Income Replacement Calculations'!$AL77),Input!$B$104*((1+(Input!$B$108))^$C76),0)</f>
        <v>0</v>
      </c>
      <c r="BF77" s="201"/>
      <c r="BG77" s="202"/>
      <c r="BH77" s="132">
        <f ca="1">IF(AND(Input!$B$113&lt;='Income Replacement Calculations'!$AL77,Input!$B$114&gt;='Income Replacement Calculations'!$AL77),1,0)</f>
        <v>0</v>
      </c>
      <c r="BI77" s="132">
        <f ca="1">IF(BH77=0,0,BH77+SUM(BH$6:BH76))</f>
        <v>0</v>
      </c>
      <c r="BJ77" s="200">
        <f ca="1">IF(AND(Input!$B$113&lt;='Income Replacement Calculations'!$AL77,Input!$B$114&gt;='Income Replacement Calculations'!$AL77),Input!$B$111*((1+(Input!$B$115))^$C76),0)</f>
        <v>0</v>
      </c>
      <c r="BK77" s="201"/>
      <c r="BL77" s="202"/>
      <c r="BM77" s="132">
        <f ca="1">IF(AND(Input!$B$120&lt;='Income Replacement Calculations'!$AL77,Input!$B$121&gt;='Income Replacement Calculations'!$AL77),1,0)</f>
        <v>0</v>
      </c>
      <c r="BN77" s="132">
        <f ca="1">IF(BM77=0,0,BM77+SUM(BM$6:BM76))</f>
        <v>0</v>
      </c>
      <c r="BO77" s="132"/>
      <c r="BP77" s="210">
        <f t="shared" ca="1" si="67"/>
        <v>71</v>
      </c>
      <c r="BQ77" s="211">
        <f t="shared" si="74"/>
        <v>72</v>
      </c>
      <c r="BR77" s="189">
        <f t="shared" ca="1" si="68"/>
        <v>71</v>
      </c>
      <c r="BS77" s="190">
        <f t="shared" ca="1" si="69"/>
        <v>71</v>
      </c>
      <c r="BT77" s="132"/>
      <c r="BU77" s="200">
        <f ca="1">IF(AND(Input!$B$120&lt;='Income Replacement Calculations'!$AL77,Input!$B$121&gt;='Income Replacement Calculations'!$AL77),Input!$B$118*((1+(Input!$B$122))^$C76),0)</f>
        <v>0</v>
      </c>
      <c r="BV77" s="201"/>
      <c r="BW77" s="202"/>
      <c r="BX77" s="203">
        <f ca="1">IF(AND(Input!$B$127&lt;='Income Replacement Calculations'!$AL77,Input!$B$128&gt;='Income Replacement Calculations'!$AL77),1,0)</f>
        <v>0</v>
      </c>
      <c r="BY77" s="203">
        <f t="shared" ca="1" si="54"/>
        <v>0</v>
      </c>
      <c r="BZ77" s="200">
        <f ca="1">IF(AND(Input!$B$127&lt;='Income Replacement Calculations'!$AL77,Input!$B$128&gt;='Income Replacement Calculations'!$AL77),Input!$B$125*((1+(Input!$B$129))^$C76),0)</f>
        <v>0</v>
      </c>
      <c r="CA77" s="201"/>
      <c r="CB77" s="202"/>
      <c r="CC77" s="203">
        <f ca="1">IF(AND(Input!$B$134&lt;='Income Replacement Calculations'!$AL77,Input!$B$135&gt;='Income Replacement Calculations'!$AL77),1,0)</f>
        <v>0</v>
      </c>
      <c r="CD77" s="203">
        <f t="shared" ca="1" si="55"/>
        <v>0</v>
      </c>
      <c r="CE77" s="200">
        <f ca="1">IF(AND(Input!$B$134&lt;='Income Replacement Calculations'!$AL77,Input!$B$135&gt;='Income Replacement Calculations'!$AL77),Input!$B$132*((1+(Input!$B$136))^$C76),0)</f>
        <v>0</v>
      </c>
      <c r="CF77" s="201"/>
      <c r="CG77" s="202"/>
      <c r="CH77" s="203">
        <f ca="1">IF(AND(Input!$B$141&lt;='Income Replacement Calculations'!$AL77,Input!$B$142&gt;='Income Replacement Calculations'!$AL77),1,0)</f>
        <v>0</v>
      </c>
      <c r="CI77" s="203">
        <f t="shared" ca="1" si="56"/>
        <v>0</v>
      </c>
      <c r="CJ77" s="200">
        <f ca="1">IF(AND(Input!$B$141&lt;='Income Replacement Calculations'!$AL77,Input!$B$142&gt;='Income Replacement Calculations'!$AL77),Input!$B$139*((1+(Input!$B$143))^$C76),0)</f>
        <v>0</v>
      </c>
      <c r="CK77" s="201"/>
      <c r="CL77" s="202"/>
      <c r="CM77" s="203">
        <f ca="1">IF(AND(Input!$B$148&lt;='Income Replacement Calculations'!$AL77,Input!$B$149&gt;='Income Replacement Calculations'!$AL77),1,0)</f>
        <v>0</v>
      </c>
      <c r="CN77" s="203">
        <f t="shared" ca="1" si="57"/>
        <v>0</v>
      </c>
      <c r="CO77" s="200">
        <f ca="1">IF(AND(Input!$B$148&lt;='Income Replacement Calculations'!$AL77,Input!$B$149&gt;='Income Replacement Calculations'!$AL77),Input!$B$146*((1+(Input!$B$150))^$C76),0)</f>
        <v>0</v>
      </c>
      <c r="CP77" s="201"/>
      <c r="CQ77" s="202"/>
      <c r="CS77" s="204">
        <f ca="1">IF($E77&gt;Input!$B$72,0,IF($CX$8&lt;0,IF(ISBLANK(AB77),AA77,AB77)+IF(ISBLANK(AF77),AE77,AF77)+IF(ISBLANK(AQ77),AP77,AQ77)+IF(ISBLANK(AV77),AU77,AV77)+IF(ISBLANK(BA77),AZ77,BA77)+IF(ISBLANK(BF77),BE77,BF77)+IF(ISBLANK(BK77),BJ77,BK77)," "))</f>
        <v>0</v>
      </c>
      <c r="CT77" s="205">
        <f ca="1">IF(CY76=0,CS76+CT76-CW76,IF($E77&gt;Input!$B$72,0,CZ76))</f>
        <v>0</v>
      </c>
      <c r="CV77" s="204">
        <f ca="1">IF($E77&gt;Input!$B$72,0,((IF($Y77=0,Input!$B$64*((1+(Input!$B$70))^$C76),IF(OR($Y77=2,$Y77=3),Input!$B$58*((1+(Input!$B$70))^$C76),IF($Y77=1,Input!$B$61*((1+(Input!$B$70))^$C76),IF($Y77=7,Input!$B$68*((1+(Input!$B$70))^$C76),0)))))))</f>
        <v>0</v>
      </c>
      <c r="CW77" s="205">
        <f ca="1">IF($E77&gt;Input!$B$72,0,CV77+IF(ISBLANK(BV77),BU77,BV77)+IF(ISBLANK(CA77),BZ77,CA77)+IF(ISBLANK(CF77),CE77,CF77)+IF(ISBLANK(CK77),CJ77,CK77)+IF(ISBLANK(CP77),CO77,CP77))</f>
        <v>0</v>
      </c>
      <c r="CY77" s="200">
        <f ca="1">IF(E77&gt;Input!$B$72,0,CW77-CS77-CT77)</f>
        <v>0</v>
      </c>
      <c r="CZ77" s="208">
        <f t="shared" ca="1" si="35"/>
        <v>0</v>
      </c>
      <c r="DA77" s="213">
        <f ca="1">IF($E77&gt;Input!$B$72,0,-PV(Input!$B$73/12,C77*12,0,CY77*12,1))</f>
        <v>0</v>
      </c>
      <c r="DC77" s="210">
        <f t="shared" ca="1" si="70"/>
        <v>71</v>
      </c>
      <c r="DD77" s="211">
        <f t="shared" si="75"/>
        <v>72</v>
      </c>
      <c r="DE77" s="189">
        <f t="shared" ca="1" si="71"/>
        <v>71</v>
      </c>
      <c r="DF77" s="190">
        <f t="shared" ca="1" si="72"/>
        <v>71</v>
      </c>
      <c r="DG77" s="224"/>
      <c r="DH77" s="224"/>
      <c r="DI77" s="224"/>
      <c r="DJ77" s="227">
        <f ca="1">('Income Replacement Calculations'!CV77*12)+'Lump Sum Projectors'!BR77</f>
        <v>0</v>
      </c>
      <c r="DK77" s="227">
        <f ca="1">IF('Future Needs'!$X76&lt;0,0,'Future Needs'!X76)+'Lump Sum Projectors'!$BR77</f>
        <v>0</v>
      </c>
    </row>
    <row r="78" spans="2:115">
      <c r="B78" s="210">
        <f ca="1">IF('Income Replacement Calculations'!$CX$8&lt;0,B77+1)</f>
        <v>72</v>
      </c>
      <c r="C78" s="211">
        <f ca="1">IF('Income Replacement Calculations'!$CX$8&lt;0,C77+1)</f>
        <v>73</v>
      </c>
      <c r="D78" s="189">
        <f ca="1">IF('Income Replacement Calculations'!$CX$8&lt;0,D77+1)</f>
        <v>72</v>
      </c>
      <c r="E78" s="190">
        <f ca="1">IF('Income Replacement Calculations'!$CX$8&lt;0,E77+1)</f>
        <v>72</v>
      </c>
      <c r="G78" s="188" t="str">
        <f t="shared" si="58"/>
        <v xml:space="preserve"> </v>
      </c>
      <c r="H78" s="189">
        <f t="shared" si="47"/>
        <v>0</v>
      </c>
      <c r="I78" s="189">
        <f t="shared" si="48"/>
        <v>0</v>
      </c>
      <c r="J78" s="189" t="str">
        <f t="shared" si="59"/>
        <v xml:space="preserve"> </v>
      </c>
      <c r="K78" s="189">
        <f t="shared" si="42"/>
        <v>0</v>
      </c>
      <c r="L78" s="189">
        <f t="shared" si="49"/>
        <v>0</v>
      </c>
      <c r="M78" s="189" t="str">
        <f t="shared" si="60"/>
        <v xml:space="preserve"> </v>
      </c>
      <c r="N78" s="189">
        <f t="shared" si="43"/>
        <v>0</v>
      </c>
      <c r="O78" s="189">
        <f t="shared" si="50"/>
        <v>0</v>
      </c>
      <c r="P78" s="189" t="str">
        <f t="shared" si="61"/>
        <v xml:space="preserve"> </v>
      </c>
      <c r="Q78" s="189">
        <f t="shared" si="44"/>
        <v>0</v>
      </c>
      <c r="R78" s="189">
        <f t="shared" si="51"/>
        <v>0</v>
      </c>
      <c r="S78" s="190" t="str">
        <f t="shared" si="62"/>
        <v xml:space="preserve"> </v>
      </c>
      <c r="T78" s="191">
        <f t="shared" si="45"/>
        <v>0</v>
      </c>
      <c r="U78" s="192">
        <f t="shared" si="52"/>
        <v>0</v>
      </c>
      <c r="V78" s="193" t="str">
        <f t="shared" si="63"/>
        <v xml:space="preserve"> </v>
      </c>
      <c r="W78" s="191">
        <f t="shared" si="46"/>
        <v>0</v>
      </c>
      <c r="X78" s="192">
        <f t="shared" si="53"/>
        <v>0</v>
      </c>
      <c r="Y78" s="192">
        <f ca="1">IF(Input!$B$66&lt;=E78,7,I78+L78+O78+R78+U78+X78)</f>
        <v>7</v>
      </c>
      <c r="AA78" s="200">
        <f ca="1">IF(OR($E78&gt;Input!$B$72,$Y78=0),0,IF(OR($Y78=2,$Y78=3),Input!$B$59*((1+(Input!$B$71))^C77),IF(Y78=1,Input!$B$62*((1+(Input!$B$71))^C77))))+IF($E78&gt;Input!$B$72,0,IF($E78&gt;59,Input!$B$67*((1+(Input!$B$71))^C77)))</f>
        <v>0</v>
      </c>
      <c r="AB78" s="201"/>
      <c r="AC78" s="212"/>
      <c r="AD78" s="197"/>
      <c r="AE78" s="208">
        <f ca="1">IF(OR($E78&gt;=Input!$B$72,$E78&gt;=Input!$B$66),0,IF($Y78&gt;=2,Input!$B$60*((1+(Input!$B$69))^$C77),IF($Y78=1,Input!$B$63*((1+(Input!$B$69))^$C77),IF($Y78=0,Input!$B$65*((1+(Input!$B$69))^$C77),0))))</f>
        <v>0</v>
      </c>
      <c r="AF78" s="201"/>
      <c r="AG78" s="202"/>
      <c r="AI78" s="210">
        <f t="shared" ca="1" si="64"/>
        <v>72</v>
      </c>
      <c r="AJ78" s="211">
        <f t="shared" si="73"/>
        <v>73</v>
      </c>
      <c r="AK78" s="189">
        <f t="shared" ca="1" si="65"/>
        <v>72</v>
      </c>
      <c r="AL78" s="190">
        <f t="shared" ca="1" si="66"/>
        <v>72</v>
      </c>
      <c r="AN78" s="132">
        <f ca="1">IF(AND(Input!$B$85&lt;='Income Replacement Calculations'!$AL78,Input!$B$86&gt;='Income Replacement Calculations'!$AL78),1,0)</f>
        <v>0</v>
      </c>
      <c r="AO78" s="132">
        <f ca="1">IF(AN78=0,0,AN78+SUM(AN$6:AN77))</f>
        <v>0</v>
      </c>
      <c r="AP78" s="200">
        <f ca="1">IF(AND(Input!$B$85&lt;='Income Replacement Calculations'!$AL78,Input!$B$86&gt;='Income Replacement Calculations'!$AL78),Input!$B$83*((1+(Input!$B$87))^$C77),0)</f>
        <v>0</v>
      </c>
      <c r="AQ78" s="201"/>
      <c r="AR78" s="202"/>
      <c r="AS78" s="132">
        <f ca="1">IF(AND(Input!$B$92&lt;='Income Replacement Calculations'!$AL78,Input!$B$93&gt;='Income Replacement Calculations'!$AL78),1,0)</f>
        <v>0</v>
      </c>
      <c r="AT78" s="132">
        <f ca="1">IF(AS78=0,0,AS78+SUM(AS$6:AS77))</f>
        <v>0</v>
      </c>
      <c r="AU78" s="200">
        <f ca="1">IF(AND(Input!$B$92&lt;='Income Replacement Calculations'!$AL78,Input!$B$93&gt;='Income Replacement Calculations'!$AL78),Input!$B$90*((1+(Input!$B$94))^$C77),0)</f>
        <v>0</v>
      </c>
      <c r="AV78" s="201"/>
      <c r="AW78" s="202"/>
      <c r="AX78" s="132">
        <f ca="1">IF(AND(Input!$B$99&lt;='Income Replacement Calculations'!$AL78,Input!$B$100&gt;='Income Replacement Calculations'!$AL78),1,0)</f>
        <v>0</v>
      </c>
      <c r="AY78" s="132">
        <f ca="1">IF(AX78=0,0,AX78+SUM(AX$6:AX77))</f>
        <v>0</v>
      </c>
      <c r="AZ78" s="200">
        <f ca="1">IF(AND(Input!$B$99&lt;='Income Replacement Calculations'!$AL78,Input!$B$100&gt;='Income Replacement Calculations'!$AL78),Input!$B$97*((1+(Input!$B$101))^$C77),0)</f>
        <v>0</v>
      </c>
      <c r="BA78" s="201"/>
      <c r="BB78" s="202"/>
      <c r="BC78" s="132">
        <f ca="1">IF(AND(Input!$B$106&lt;='Income Replacement Calculations'!$AL78,Input!$B$107&gt;='Income Replacement Calculations'!$AL78),1,0)</f>
        <v>0</v>
      </c>
      <c r="BD78" s="132">
        <f ca="1">IF(BC78=0,0,BC78+SUM(BC$6:BC77))</f>
        <v>0</v>
      </c>
      <c r="BE78" s="200">
        <f ca="1">IF(AND(Input!$B$106&lt;='Income Replacement Calculations'!$AL78,Input!$B$107&gt;='Income Replacement Calculations'!$AL78),Input!$B$104*((1+(Input!$B$108))^$C77),0)</f>
        <v>0</v>
      </c>
      <c r="BF78" s="201"/>
      <c r="BG78" s="202"/>
      <c r="BH78" s="132">
        <f ca="1">IF(AND(Input!$B$113&lt;='Income Replacement Calculations'!$AL78,Input!$B$114&gt;='Income Replacement Calculations'!$AL78),1,0)</f>
        <v>0</v>
      </c>
      <c r="BI78" s="132">
        <f ca="1">IF(BH78=0,0,BH78+SUM(BH$6:BH77))</f>
        <v>0</v>
      </c>
      <c r="BJ78" s="200">
        <f ca="1">IF(AND(Input!$B$113&lt;='Income Replacement Calculations'!$AL78,Input!$B$114&gt;='Income Replacement Calculations'!$AL78),Input!$B$111*((1+(Input!$B$115))^$C77),0)</f>
        <v>0</v>
      </c>
      <c r="BK78" s="201"/>
      <c r="BL78" s="202"/>
      <c r="BM78" s="132">
        <f ca="1">IF(AND(Input!$B$120&lt;='Income Replacement Calculations'!$AL78,Input!$B$121&gt;='Income Replacement Calculations'!$AL78),1,0)</f>
        <v>0</v>
      </c>
      <c r="BN78" s="132">
        <f ca="1">IF(BM78=0,0,BM78+SUM(BM$6:BM77))</f>
        <v>0</v>
      </c>
      <c r="BO78" s="132"/>
      <c r="BP78" s="210">
        <f t="shared" ca="1" si="67"/>
        <v>72</v>
      </c>
      <c r="BQ78" s="211">
        <f t="shared" si="74"/>
        <v>73</v>
      </c>
      <c r="BR78" s="189">
        <f t="shared" ca="1" si="68"/>
        <v>72</v>
      </c>
      <c r="BS78" s="190">
        <f t="shared" ca="1" si="69"/>
        <v>72</v>
      </c>
      <c r="BT78" s="132"/>
      <c r="BU78" s="200">
        <f ca="1">IF(AND(Input!$B$120&lt;='Income Replacement Calculations'!$AL78,Input!$B$121&gt;='Income Replacement Calculations'!$AL78),Input!$B$118*((1+(Input!$B$122))^$C77),0)</f>
        <v>0</v>
      </c>
      <c r="BV78" s="201"/>
      <c r="BW78" s="202"/>
      <c r="BX78" s="203">
        <f ca="1">IF(AND(Input!$B$127&lt;='Income Replacement Calculations'!$AL78,Input!$B$128&gt;='Income Replacement Calculations'!$AL78),1,0)</f>
        <v>0</v>
      </c>
      <c r="BY78" s="203">
        <f t="shared" ca="1" si="54"/>
        <v>0</v>
      </c>
      <c r="BZ78" s="200">
        <f ca="1">IF(AND(Input!$B$127&lt;='Income Replacement Calculations'!$AL78,Input!$B$128&gt;='Income Replacement Calculations'!$AL78),Input!$B$125*((1+(Input!$B$129))^$C77),0)</f>
        <v>0</v>
      </c>
      <c r="CA78" s="201"/>
      <c r="CB78" s="202"/>
      <c r="CC78" s="203">
        <f ca="1">IF(AND(Input!$B$134&lt;='Income Replacement Calculations'!$AL78,Input!$B$135&gt;='Income Replacement Calculations'!$AL78),1,0)</f>
        <v>0</v>
      </c>
      <c r="CD78" s="203">
        <f t="shared" ca="1" si="55"/>
        <v>0</v>
      </c>
      <c r="CE78" s="200">
        <f ca="1">IF(AND(Input!$B$134&lt;='Income Replacement Calculations'!$AL78,Input!$B$135&gt;='Income Replacement Calculations'!$AL78),Input!$B$132*((1+(Input!$B$136))^$C77),0)</f>
        <v>0</v>
      </c>
      <c r="CF78" s="201"/>
      <c r="CG78" s="202"/>
      <c r="CH78" s="203">
        <f ca="1">IF(AND(Input!$B$141&lt;='Income Replacement Calculations'!$AL78,Input!$B$142&gt;='Income Replacement Calculations'!$AL78),1,0)</f>
        <v>0</v>
      </c>
      <c r="CI78" s="203">
        <f t="shared" ca="1" si="56"/>
        <v>0</v>
      </c>
      <c r="CJ78" s="200">
        <f ca="1">IF(AND(Input!$B$141&lt;='Income Replacement Calculations'!$AL78,Input!$B$142&gt;='Income Replacement Calculations'!$AL78),Input!$B$139*((1+(Input!$B$143))^$C77),0)</f>
        <v>0</v>
      </c>
      <c r="CK78" s="201"/>
      <c r="CL78" s="202"/>
      <c r="CM78" s="203">
        <f ca="1">IF(AND(Input!$B$148&lt;='Income Replacement Calculations'!$AL78,Input!$B$149&gt;='Income Replacement Calculations'!$AL78),1,0)</f>
        <v>0</v>
      </c>
      <c r="CN78" s="203">
        <f t="shared" ca="1" si="57"/>
        <v>0</v>
      </c>
      <c r="CO78" s="200">
        <f ca="1">IF(AND(Input!$B$148&lt;='Income Replacement Calculations'!$AL78,Input!$B$149&gt;='Income Replacement Calculations'!$AL78),Input!$B$146*((1+(Input!$B$150))^$C77),0)</f>
        <v>0</v>
      </c>
      <c r="CP78" s="201"/>
      <c r="CQ78" s="202"/>
      <c r="CS78" s="204">
        <f ca="1">IF($E78&gt;Input!$B$72,0,IF($CX$8&lt;0,IF(ISBLANK(AB78),AA78,AB78)+IF(ISBLANK(AF78),AE78,AF78)+IF(ISBLANK(AQ78),AP78,AQ78)+IF(ISBLANK(AV78),AU78,AV78)+IF(ISBLANK(BA78),AZ78,BA78)+IF(ISBLANK(BF78),BE78,BF78)+IF(ISBLANK(BK78),BJ78,BK78)," "))</f>
        <v>0</v>
      </c>
      <c r="CT78" s="205">
        <f ca="1">IF(CY77=0,CS77+CT77-CW77,IF($E78&gt;Input!$B$72,0,CZ77))</f>
        <v>0</v>
      </c>
      <c r="CV78" s="204">
        <f ca="1">IF($E78&gt;Input!$B$72,0,((IF($Y78=0,Input!$B$64*((1+(Input!$B$70))^$C77),IF(OR($Y78=2,$Y78=3),Input!$B$58*((1+(Input!$B$70))^$C77),IF($Y78=1,Input!$B$61*((1+(Input!$B$70))^$C77),IF($Y78=7,Input!$B$68*((1+(Input!$B$70))^$C77),0)))))))</f>
        <v>0</v>
      </c>
      <c r="CW78" s="205">
        <f ca="1">IF($E78&gt;Input!$B$72,0,CV78+IF(ISBLANK(BV78),BU78,BV78)+IF(ISBLANK(CA78),BZ78,CA78)+IF(ISBLANK(CF78),CE78,CF78)+IF(ISBLANK(CK78),CJ78,CK78)+IF(ISBLANK(CP78),CO78,CP78))</f>
        <v>0</v>
      </c>
      <c r="CY78" s="200">
        <f ca="1">IF(E78&gt;Input!$B$72,0,CW78-CS78-CT78)</f>
        <v>0</v>
      </c>
      <c r="CZ78" s="208">
        <f t="shared" ca="1" si="35"/>
        <v>0</v>
      </c>
      <c r="DA78" s="213">
        <f ca="1">IF($E78&gt;Input!$B$72,0,-PV(Input!$B$73/12,C78*12,0,CY78*12,1))</f>
        <v>0</v>
      </c>
      <c r="DC78" s="210">
        <f t="shared" ca="1" si="70"/>
        <v>72</v>
      </c>
      <c r="DD78" s="211">
        <f t="shared" si="75"/>
        <v>73</v>
      </c>
      <c r="DE78" s="189">
        <f t="shared" ca="1" si="71"/>
        <v>72</v>
      </c>
      <c r="DF78" s="190">
        <f t="shared" ca="1" si="72"/>
        <v>72</v>
      </c>
      <c r="DG78" s="224"/>
      <c r="DH78" s="224"/>
      <c r="DI78" s="224"/>
      <c r="DJ78" s="227">
        <f ca="1">('Income Replacement Calculations'!CV78*12)+'Lump Sum Projectors'!BR78</f>
        <v>0</v>
      </c>
      <c r="DK78" s="227">
        <f ca="1">IF('Future Needs'!$X77&lt;0,0,'Future Needs'!X77)+'Lump Sum Projectors'!$BR78</f>
        <v>0</v>
      </c>
    </row>
    <row r="79" spans="2:115">
      <c r="B79" s="210">
        <f ca="1">IF('Income Replacement Calculations'!$CX$8&lt;0,B78+1)</f>
        <v>73</v>
      </c>
      <c r="C79" s="211">
        <f ca="1">IF('Income Replacement Calculations'!$CX$8&lt;0,C78+1)</f>
        <v>74</v>
      </c>
      <c r="D79" s="189">
        <f ca="1">IF('Income Replacement Calculations'!$CX$8&lt;0,D78+1)</f>
        <v>73</v>
      </c>
      <c r="E79" s="190">
        <f ca="1">IF('Income Replacement Calculations'!$CX$8&lt;0,E78+1)</f>
        <v>73</v>
      </c>
      <c r="G79" s="188" t="str">
        <f t="shared" si="58"/>
        <v xml:space="preserve"> </v>
      </c>
      <c r="H79" s="189">
        <f t="shared" si="47"/>
        <v>0</v>
      </c>
      <c r="I79" s="189">
        <f t="shared" si="48"/>
        <v>0</v>
      </c>
      <c r="J79" s="189" t="str">
        <f t="shared" si="59"/>
        <v xml:space="preserve"> </v>
      </c>
      <c r="K79" s="189">
        <f t="shared" si="42"/>
        <v>0</v>
      </c>
      <c r="L79" s="189">
        <f t="shared" si="49"/>
        <v>0</v>
      </c>
      <c r="M79" s="189" t="str">
        <f t="shared" si="60"/>
        <v xml:space="preserve"> </v>
      </c>
      <c r="N79" s="189">
        <f t="shared" si="43"/>
        <v>0</v>
      </c>
      <c r="O79" s="189">
        <f t="shared" si="50"/>
        <v>0</v>
      </c>
      <c r="P79" s="189" t="str">
        <f t="shared" si="61"/>
        <v xml:space="preserve"> </v>
      </c>
      <c r="Q79" s="189">
        <f t="shared" si="44"/>
        <v>0</v>
      </c>
      <c r="R79" s="189">
        <f t="shared" si="51"/>
        <v>0</v>
      </c>
      <c r="S79" s="190" t="str">
        <f t="shared" si="62"/>
        <v xml:space="preserve"> </v>
      </c>
      <c r="T79" s="191">
        <f t="shared" si="45"/>
        <v>0</v>
      </c>
      <c r="U79" s="192">
        <f t="shared" si="52"/>
        <v>0</v>
      </c>
      <c r="V79" s="193" t="str">
        <f t="shared" si="63"/>
        <v xml:space="preserve"> </v>
      </c>
      <c r="W79" s="191">
        <f t="shared" si="46"/>
        <v>0</v>
      </c>
      <c r="X79" s="192">
        <f t="shared" si="53"/>
        <v>0</v>
      </c>
      <c r="Y79" s="192">
        <f ca="1">IF(Input!$B$66&lt;=E79,7,I79+L79+O79+R79+U79+X79)</f>
        <v>7</v>
      </c>
      <c r="AA79" s="200">
        <f ca="1">IF(OR($E79&gt;Input!$B$72,$Y79=0),0,IF(OR($Y79=2,$Y79=3),Input!$B$59*((1+(Input!$B$71))^C78),IF(Y79=1,Input!$B$62*((1+(Input!$B$71))^C78))))+IF($E79&gt;Input!$B$72,0,IF($E79&gt;59,Input!$B$67*((1+(Input!$B$71))^C78)))</f>
        <v>0</v>
      </c>
      <c r="AB79" s="201"/>
      <c r="AC79" s="212"/>
      <c r="AD79" s="197"/>
      <c r="AE79" s="208">
        <f ca="1">IF(OR($E79&gt;=Input!$B$72,$E79&gt;=Input!$B$66),0,IF($Y79&gt;=2,Input!$B$60*((1+(Input!$B$69))^$C78),IF($Y79=1,Input!$B$63*((1+(Input!$B$69))^$C78),IF($Y79=0,Input!$B$65*((1+(Input!$B$69))^$C78),0))))</f>
        <v>0</v>
      </c>
      <c r="AF79" s="201"/>
      <c r="AG79" s="202"/>
      <c r="AI79" s="210">
        <f t="shared" ca="1" si="64"/>
        <v>73</v>
      </c>
      <c r="AJ79" s="211">
        <f t="shared" si="73"/>
        <v>74</v>
      </c>
      <c r="AK79" s="189">
        <f t="shared" ca="1" si="65"/>
        <v>73</v>
      </c>
      <c r="AL79" s="190">
        <f t="shared" ca="1" si="66"/>
        <v>73</v>
      </c>
      <c r="AN79" s="132">
        <f ca="1">IF(AND(Input!$B$85&lt;='Income Replacement Calculations'!$AL79,Input!$B$86&gt;='Income Replacement Calculations'!$AL79),1,0)</f>
        <v>0</v>
      </c>
      <c r="AO79" s="132">
        <f ca="1">IF(AN79=0,0,AN79+SUM(AN$6:AN78))</f>
        <v>0</v>
      </c>
      <c r="AP79" s="200">
        <f ca="1">IF(AND(Input!$B$85&lt;='Income Replacement Calculations'!$AL79,Input!$B$86&gt;='Income Replacement Calculations'!$AL79),Input!$B$83*((1+(Input!$B$87))^$C78),0)</f>
        <v>0</v>
      </c>
      <c r="AQ79" s="201"/>
      <c r="AR79" s="202"/>
      <c r="AS79" s="132">
        <f ca="1">IF(AND(Input!$B$92&lt;='Income Replacement Calculations'!$AL79,Input!$B$93&gt;='Income Replacement Calculations'!$AL79),1,0)</f>
        <v>0</v>
      </c>
      <c r="AT79" s="132">
        <f ca="1">IF(AS79=0,0,AS79+SUM(AS$6:AS78))</f>
        <v>0</v>
      </c>
      <c r="AU79" s="200">
        <f ca="1">IF(AND(Input!$B$92&lt;='Income Replacement Calculations'!$AL79,Input!$B$93&gt;='Income Replacement Calculations'!$AL79),Input!$B$90*((1+(Input!$B$94))^$C78),0)</f>
        <v>0</v>
      </c>
      <c r="AV79" s="201"/>
      <c r="AW79" s="202"/>
      <c r="AX79" s="132">
        <f ca="1">IF(AND(Input!$B$99&lt;='Income Replacement Calculations'!$AL79,Input!$B$100&gt;='Income Replacement Calculations'!$AL79),1,0)</f>
        <v>0</v>
      </c>
      <c r="AY79" s="132">
        <f ca="1">IF(AX79=0,0,AX79+SUM(AX$6:AX78))</f>
        <v>0</v>
      </c>
      <c r="AZ79" s="200">
        <f ca="1">IF(AND(Input!$B$99&lt;='Income Replacement Calculations'!$AL79,Input!$B$100&gt;='Income Replacement Calculations'!$AL79),Input!$B$97*((1+(Input!$B$101))^$C78),0)</f>
        <v>0</v>
      </c>
      <c r="BA79" s="201"/>
      <c r="BB79" s="202"/>
      <c r="BC79" s="132">
        <f ca="1">IF(AND(Input!$B$106&lt;='Income Replacement Calculations'!$AL79,Input!$B$107&gt;='Income Replacement Calculations'!$AL79),1,0)</f>
        <v>0</v>
      </c>
      <c r="BD79" s="132">
        <f ca="1">IF(BC79=0,0,BC79+SUM(BC$6:BC78))</f>
        <v>0</v>
      </c>
      <c r="BE79" s="200">
        <f ca="1">IF(AND(Input!$B$106&lt;='Income Replacement Calculations'!$AL79,Input!$B$107&gt;='Income Replacement Calculations'!$AL79),Input!$B$104*((1+(Input!$B$108))^$C78),0)</f>
        <v>0</v>
      </c>
      <c r="BF79" s="201"/>
      <c r="BG79" s="202"/>
      <c r="BH79" s="132">
        <f ca="1">IF(AND(Input!$B$113&lt;='Income Replacement Calculations'!$AL79,Input!$B$114&gt;='Income Replacement Calculations'!$AL79),1,0)</f>
        <v>0</v>
      </c>
      <c r="BI79" s="132">
        <f ca="1">IF(BH79=0,0,BH79+SUM(BH$6:BH78))</f>
        <v>0</v>
      </c>
      <c r="BJ79" s="200">
        <f ca="1">IF(AND(Input!$B$113&lt;='Income Replacement Calculations'!$AL79,Input!$B$114&gt;='Income Replacement Calculations'!$AL79),Input!$B$111*((1+(Input!$B$115))^$C78),0)</f>
        <v>0</v>
      </c>
      <c r="BK79" s="201"/>
      <c r="BL79" s="202"/>
      <c r="BM79" s="132">
        <f ca="1">IF(AND(Input!$B$120&lt;='Income Replacement Calculations'!$AL79,Input!$B$121&gt;='Income Replacement Calculations'!$AL79),1,0)</f>
        <v>0</v>
      </c>
      <c r="BN79" s="132">
        <f ca="1">IF(BM79=0,0,BM79+SUM(BM$6:BM78))</f>
        <v>0</v>
      </c>
      <c r="BO79" s="132"/>
      <c r="BP79" s="210">
        <f t="shared" ca="1" si="67"/>
        <v>73</v>
      </c>
      <c r="BQ79" s="211">
        <f t="shared" si="74"/>
        <v>74</v>
      </c>
      <c r="BR79" s="189">
        <f t="shared" ca="1" si="68"/>
        <v>73</v>
      </c>
      <c r="BS79" s="190">
        <f t="shared" ca="1" si="69"/>
        <v>73</v>
      </c>
      <c r="BT79" s="132"/>
      <c r="BU79" s="200">
        <f ca="1">IF(AND(Input!$B$120&lt;='Income Replacement Calculations'!$AL79,Input!$B$121&gt;='Income Replacement Calculations'!$AL79),Input!$B$118*((1+(Input!$B$122))^$C78),0)</f>
        <v>0</v>
      </c>
      <c r="BV79" s="201"/>
      <c r="BW79" s="202"/>
      <c r="BX79" s="203">
        <f ca="1">IF(AND(Input!$B$127&lt;='Income Replacement Calculations'!$AL79,Input!$B$128&gt;='Income Replacement Calculations'!$AL79),1,0)</f>
        <v>0</v>
      </c>
      <c r="BY79" s="203">
        <f t="shared" ca="1" si="54"/>
        <v>0</v>
      </c>
      <c r="BZ79" s="200">
        <f ca="1">IF(AND(Input!$B$127&lt;='Income Replacement Calculations'!$AL79,Input!$B$128&gt;='Income Replacement Calculations'!$AL79),Input!$B$125*((1+(Input!$B$129))^$C78),0)</f>
        <v>0</v>
      </c>
      <c r="CA79" s="201"/>
      <c r="CB79" s="202"/>
      <c r="CC79" s="203">
        <f ca="1">IF(AND(Input!$B$134&lt;='Income Replacement Calculations'!$AL79,Input!$B$135&gt;='Income Replacement Calculations'!$AL79),1,0)</f>
        <v>0</v>
      </c>
      <c r="CD79" s="203">
        <f t="shared" ca="1" si="55"/>
        <v>0</v>
      </c>
      <c r="CE79" s="200">
        <f ca="1">IF(AND(Input!$B$134&lt;='Income Replacement Calculations'!$AL79,Input!$B$135&gt;='Income Replacement Calculations'!$AL79),Input!$B$132*((1+(Input!$B$136))^$C78),0)</f>
        <v>0</v>
      </c>
      <c r="CF79" s="201"/>
      <c r="CG79" s="202"/>
      <c r="CH79" s="203">
        <f ca="1">IF(AND(Input!$B$141&lt;='Income Replacement Calculations'!$AL79,Input!$B$142&gt;='Income Replacement Calculations'!$AL79),1,0)</f>
        <v>0</v>
      </c>
      <c r="CI79" s="203">
        <f t="shared" ca="1" si="56"/>
        <v>0</v>
      </c>
      <c r="CJ79" s="200">
        <f ca="1">IF(AND(Input!$B$141&lt;='Income Replacement Calculations'!$AL79,Input!$B$142&gt;='Income Replacement Calculations'!$AL79),Input!$B$139*((1+(Input!$B$143))^$C78),0)</f>
        <v>0</v>
      </c>
      <c r="CK79" s="201"/>
      <c r="CL79" s="202"/>
      <c r="CM79" s="203">
        <f ca="1">IF(AND(Input!$B$148&lt;='Income Replacement Calculations'!$AL79,Input!$B$149&gt;='Income Replacement Calculations'!$AL79),1,0)</f>
        <v>0</v>
      </c>
      <c r="CN79" s="203">
        <f t="shared" ca="1" si="57"/>
        <v>0</v>
      </c>
      <c r="CO79" s="200">
        <f ca="1">IF(AND(Input!$B$148&lt;='Income Replacement Calculations'!$AL79,Input!$B$149&gt;='Income Replacement Calculations'!$AL79),Input!$B$146*((1+(Input!$B$150))^$C78),0)</f>
        <v>0</v>
      </c>
      <c r="CP79" s="201"/>
      <c r="CQ79" s="202"/>
      <c r="CS79" s="204">
        <f ca="1">IF($E79&gt;Input!$B$72,0,IF($CX$8&lt;0,IF(ISBLANK(AB79),AA79,AB79)+IF(ISBLANK(AF79),AE79,AF79)+IF(ISBLANK(AQ79),AP79,AQ79)+IF(ISBLANK(AV79),AU79,AV79)+IF(ISBLANK(BA79),AZ79,BA79)+IF(ISBLANK(BF79),BE79,BF79)+IF(ISBLANK(BK79),BJ79,BK79)," "))</f>
        <v>0</v>
      </c>
      <c r="CT79" s="205">
        <f ca="1">IF(CY78=0,CS78+CT78-CW78,IF($E79&gt;Input!$B$72,0,CZ78))</f>
        <v>0</v>
      </c>
      <c r="CV79" s="204">
        <f ca="1">IF($E79&gt;Input!$B$72,0,((IF($Y79=0,Input!$B$64*((1+(Input!$B$70))^$C78),IF(OR($Y79=2,$Y79=3),Input!$B$58*((1+(Input!$B$70))^$C78),IF($Y79=1,Input!$B$61*((1+(Input!$B$70))^$C78),IF($Y79=7,Input!$B$68*((1+(Input!$B$70))^$C78),0)))))))</f>
        <v>0</v>
      </c>
      <c r="CW79" s="205">
        <f ca="1">IF($E79&gt;Input!$B$72,0,CV79+IF(ISBLANK(BV79),BU79,BV79)+IF(ISBLANK(CA79),BZ79,CA79)+IF(ISBLANK(CF79),CE79,CF79)+IF(ISBLANK(CK79),CJ79,CK79)+IF(ISBLANK(CP79),CO79,CP79))</f>
        <v>0</v>
      </c>
      <c r="CY79" s="200">
        <f ca="1">IF(E79&gt;Input!$B$72,0,CW79-CS79-CT79)</f>
        <v>0</v>
      </c>
      <c r="CZ79" s="208">
        <f t="shared" ca="1" si="35"/>
        <v>0</v>
      </c>
      <c r="DA79" s="213">
        <f ca="1">IF($E79&gt;Input!$B$72,0,-PV(Input!$B$73/12,C79*12,0,CY79*12,1))</f>
        <v>0</v>
      </c>
      <c r="DC79" s="210">
        <f t="shared" ca="1" si="70"/>
        <v>73</v>
      </c>
      <c r="DD79" s="211">
        <f t="shared" si="75"/>
        <v>74</v>
      </c>
      <c r="DE79" s="189">
        <f t="shared" ca="1" si="71"/>
        <v>73</v>
      </c>
      <c r="DF79" s="190">
        <f t="shared" ca="1" si="72"/>
        <v>73</v>
      </c>
      <c r="DG79" s="224"/>
      <c r="DH79" s="224"/>
      <c r="DI79" s="224"/>
      <c r="DJ79" s="227">
        <f ca="1">('Income Replacement Calculations'!CV79*12)+'Lump Sum Projectors'!BR79</f>
        <v>0</v>
      </c>
      <c r="DK79" s="227">
        <f ca="1">IF('Future Needs'!$X78&lt;0,0,'Future Needs'!X78)+'Lump Sum Projectors'!$BR79</f>
        <v>0</v>
      </c>
    </row>
    <row r="80" spans="2:115" ht="15" thickBot="1">
      <c r="B80" s="210">
        <f ca="1">IF('Income Replacement Calculations'!$CX$8&lt;0,B79+1)</f>
        <v>74</v>
      </c>
      <c r="C80" s="211">
        <f ca="1">IF('Income Replacement Calculations'!$CX$8&lt;0,C79+1)</f>
        <v>75</v>
      </c>
      <c r="D80" s="189">
        <f ca="1">IF('Income Replacement Calculations'!$CX$8&lt;0,D79+1)</f>
        <v>74</v>
      </c>
      <c r="E80" s="190">
        <f ca="1">IF('Income Replacement Calculations'!$CX$8&lt;0,E79+1)</f>
        <v>74</v>
      </c>
      <c r="G80" s="188" t="str">
        <f t="shared" si="58"/>
        <v xml:space="preserve"> </v>
      </c>
      <c r="H80" s="189">
        <f t="shared" si="47"/>
        <v>0</v>
      </c>
      <c r="I80" s="189">
        <f t="shared" si="48"/>
        <v>0</v>
      </c>
      <c r="J80" s="189" t="str">
        <f t="shared" si="59"/>
        <v xml:space="preserve"> </v>
      </c>
      <c r="K80" s="189">
        <f t="shared" si="42"/>
        <v>0</v>
      </c>
      <c r="L80" s="189">
        <f t="shared" si="49"/>
        <v>0</v>
      </c>
      <c r="M80" s="189" t="str">
        <f t="shared" si="60"/>
        <v xml:space="preserve"> </v>
      </c>
      <c r="N80" s="189">
        <f t="shared" si="43"/>
        <v>0</v>
      </c>
      <c r="O80" s="189">
        <f t="shared" si="50"/>
        <v>0</v>
      </c>
      <c r="P80" s="189" t="str">
        <f t="shared" si="61"/>
        <v xml:space="preserve"> </v>
      </c>
      <c r="Q80" s="189">
        <f t="shared" si="44"/>
        <v>0</v>
      </c>
      <c r="R80" s="189">
        <f t="shared" si="51"/>
        <v>0</v>
      </c>
      <c r="S80" s="214" t="str">
        <f t="shared" si="62"/>
        <v xml:space="preserve"> </v>
      </c>
      <c r="T80" s="191">
        <f t="shared" si="45"/>
        <v>0</v>
      </c>
      <c r="U80" s="192">
        <f t="shared" si="52"/>
        <v>0</v>
      </c>
      <c r="V80" s="193" t="str">
        <f t="shared" si="63"/>
        <v xml:space="preserve"> </v>
      </c>
      <c r="W80" s="191">
        <f t="shared" si="46"/>
        <v>0</v>
      </c>
      <c r="X80" s="192">
        <f t="shared" si="53"/>
        <v>0</v>
      </c>
      <c r="Y80" s="192">
        <f ca="1">IF(Input!$B$66&lt;=E80,7,I80+L80+O80+R80+U80+X80)</f>
        <v>7</v>
      </c>
      <c r="AA80" s="200">
        <f ca="1">IF(OR($E80&gt;Input!$B$72,$Y80=0),0,IF(OR($Y80=2,$Y80=3),Input!$B$59*((1+(Input!$B$71))^C79),IF(Y80=1,Input!$B$62*((1+(Input!$B$71))^C79))))+IF($E80&gt;Input!$B$72,0,IF($E80&gt;59,Input!$B$67*((1+(Input!$B$71))^C79)))</f>
        <v>0</v>
      </c>
      <c r="AB80" s="201"/>
      <c r="AC80" s="212"/>
      <c r="AD80" s="197"/>
      <c r="AE80" s="208">
        <f ca="1">IF(OR($E80&gt;=Input!$B$72,$E80&gt;=Input!$B$66),0,IF($Y80&gt;=2,Input!$B$60*((1+(Input!$B$69))^$C79),IF($Y80=1,Input!$B$63*((1+(Input!$B$69))^$C79),IF($Y80=0,Input!$B$65*((1+(Input!$B$69))^$C79),0))))</f>
        <v>0</v>
      </c>
      <c r="AF80" s="201"/>
      <c r="AG80" s="215"/>
      <c r="AI80" s="210">
        <f t="shared" ca="1" si="64"/>
        <v>74</v>
      </c>
      <c r="AJ80" s="211">
        <f t="shared" si="73"/>
        <v>75</v>
      </c>
      <c r="AK80" s="189">
        <f t="shared" ca="1" si="65"/>
        <v>74</v>
      </c>
      <c r="AL80" s="190">
        <f t="shared" ca="1" si="66"/>
        <v>74</v>
      </c>
      <c r="AN80" s="132">
        <f ca="1">IF(AND(Input!$B$85&lt;='Income Replacement Calculations'!$AL80,Input!$B$86&gt;='Income Replacement Calculations'!$AL80),1,0)</f>
        <v>0</v>
      </c>
      <c r="AO80" s="132">
        <f ca="1">IF(AN80=0,0,AN80+SUM(AN$6:AN79))</f>
        <v>0</v>
      </c>
      <c r="AP80" s="200">
        <f ca="1">IF(AND(Input!$B$85&lt;='Income Replacement Calculations'!$AL80,Input!$B$86&gt;='Income Replacement Calculations'!$AL80),Input!$B$83*((1+(Input!$B$87))^$C79),0)</f>
        <v>0</v>
      </c>
      <c r="AQ80" s="201"/>
      <c r="AR80" s="202"/>
      <c r="AS80" s="132">
        <f ca="1">IF(AND(Input!$B$92&lt;='Income Replacement Calculations'!$AL80,Input!$B$93&gt;='Income Replacement Calculations'!$AL80),1,0)</f>
        <v>0</v>
      </c>
      <c r="AT80" s="132">
        <f ca="1">IF(AS80=0,0,AS80+SUM(AS$6:AS79))</f>
        <v>0</v>
      </c>
      <c r="AU80" s="200">
        <f ca="1">IF(AND(Input!$B$92&lt;='Income Replacement Calculations'!$AL80,Input!$B$93&gt;='Income Replacement Calculations'!$AL80),Input!$B$90*((1+(Input!$B$94))^$C79),0)</f>
        <v>0</v>
      </c>
      <c r="AV80" s="201"/>
      <c r="AW80" s="202"/>
      <c r="AX80" s="132">
        <f ca="1">IF(AND(Input!$B$99&lt;='Income Replacement Calculations'!$AL80,Input!$B$100&gt;='Income Replacement Calculations'!$AL80),1,0)</f>
        <v>0</v>
      </c>
      <c r="AY80" s="132">
        <f ca="1">IF(AX80=0,0,AX80+SUM(AX$6:AX79))</f>
        <v>0</v>
      </c>
      <c r="AZ80" s="200">
        <f ca="1">IF(AND(Input!$B$99&lt;='Income Replacement Calculations'!$AL80,Input!$B$100&gt;='Income Replacement Calculations'!$AL80),Input!$B$97*((1+(Input!$B$101))^$C79),0)</f>
        <v>0</v>
      </c>
      <c r="BA80" s="201"/>
      <c r="BB80" s="202"/>
      <c r="BC80" s="132">
        <f ca="1">IF(AND(Input!$B$106&lt;='Income Replacement Calculations'!$AL80,Input!$B$107&gt;='Income Replacement Calculations'!$AL80),1,0)</f>
        <v>0</v>
      </c>
      <c r="BD80" s="132">
        <f ca="1">IF(BC80=0,0,BC80+SUM(BC$6:BC79))</f>
        <v>0</v>
      </c>
      <c r="BE80" s="200">
        <f ca="1">IF(AND(Input!$B$106&lt;='Income Replacement Calculations'!$AL80,Input!$B$107&gt;='Income Replacement Calculations'!$AL80),Input!$B$104*((1+(Input!$B$108))^$C79),0)</f>
        <v>0</v>
      </c>
      <c r="BF80" s="201"/>
      <c r="BG80" s="202"/>
      <c r="BH80" s="132">
        <f ca="1">IF(AND(Input!$B$113&lt;='Income Replacement Calculations'!$AL80,Input!$B$114&gt;='Income Replacement Calculations'!$AL80),1,0)</f>
        <v>0</v>
      </c>
      <c r="BI80" s="132">
        <f ca="1">IF(BH80=0,0,BH80+SUM(BH$6:BH79))</f>
        <v>0</v>
      </c>
      <c r="BJ80" s="200">
        <f ca="1">IF(AND(Input!$B$113&lt;='Income Replacement Calculations'!$AL80,Input!$B$114&gt;='Income Replacement Calculations'!$AL80),Input!$B$111*((1+(Input!$B$115))^$C79),0)</f>
        <v>0</v>
      </c>
      <c r="BK80" s="201"/>
      <c r="BL80" s="202"/>
      <c r="BM80" s="132">
        <f ca="1">IF(AND(Input!$B$120&lt;='Income Replacement Calculations'!$AL80,Input!$B$121&gt;='Income Replacement Calculations'!$AL80),1,0)</f>
        <v>0</v>
      </c>
      <c r="BN80" s="132">
        <f ca="1">IF(BM80=0,0,BM80+SUM(BM$6:BM79))</f>
        <v>0</v>
      </c>
      <c r="BO80" s="132"/>
      <c r="BP80" s="210">
        <f t="shared" ca="1" si="67"/>
        <v>74</v>
      </c>
      <c r="BQ80" s="211">
        <f t="shared" si="74"/>
        <v>75</v>
      </c>
      <c r="BR80" s="189">
        <f t="shared" ca="1" si="68"/>
        <v>74</v>
      </c>
      <c r="BS80" s="190">
        <f t="shared" ca="1" si="69"/>
        <v>74</v>
      </c>
      <c r="BT80" s="132"/>
      <c r="BU80" s="200">
        <f ca="1">IF(AND(Input!$B$120&lt;='Income Replacement Calculations'!$AL80,Input!$B$121&gt;='Income Replacement Calculations'!$AL80),Input!$B$118*((1+(Input!$B$122))^$C79),0)</f>
        <v>0</v>
      </c>
      <c r="BV80" s="201"/>
      <c r="BW80" s="202"/>
      <c r="BX80" s="203">
        <f ca="1">IF(AND(Input!$B$127&lt;='Income Replacement Calculations'!$AL80,Input!$B$128&gt;='Income Replacement Calculations'!$AL80),1,0)</f>
        <v>0</v>
      </c>
      <c r="BY80" s="203">
        <f t="shared" ca="1" si="54"/>
        <v>0</v>
      </c>
      <c r="BZ80" s="200">
        <f ca="1">IF(AND(Input!$B$127&lt;='Income Replacement Calculations'!$AL80,Input!$B$128&gt;='Income Replacement Calculations'!$AL80),Input!$B$125*((1+(Input!$B$129))^$C79),0)</f>
        <v>0</v>
      </c>
      <c r="CA80" s="201"/>
      <c r="CB80" s="202"/>
      <c r="CC80" s="203">
        <f ca="1">IF(AND(Input!$B$134&lt;='Income Replacement Calculations'!$AL80,Input!$B$135&gt;='Income Replacement Calculations'!$AL80),1,0)</f>
        <v>0</v>
      </c>
      <c r="CD80" s="203">
        <f t="shared" ca="1" si="55"/>
        <v>0</v>
      </c>
      <c r="CE80" s="200">
        <f ca="1">IF(AND(Input!$B$134&lt;='Income Replacement Calculations'!$AL80,Input!$B$135&gt;='Income Replacement Calculations'!$AL80),Input!$B$132*((1+(Input!$B$136))^$C79),0)</f>
        <v>0</v>
      </c>
      <c r="CF80" s="201"/>
      <c r="CG80" s="202"/>
      <c r="CH80" s="203">
        <f ca="1">IF(AND(Input!$B$141&lt;='Income Replacement Calculations'!$AL80,Input!$B$142&gt;='Income Replacement Calculations'!$AL80),1,0)</f>
        <v>0</v>
      </c>
      <c r="CI80" s="203">
        <f t="shared" ca="1" si="56"/>
        <v>0</v>
      </c>
      <c r="CJ80" s="200">
        <f ca="1">IF(AND(Input!$B$141&lt;='Income Replacement Calculations'!$AL80,Input!$B$142&gt;='Income Replacement Calculations'!$AL80),Input!$B$139*((1+(Input!$B$143))^$C79),0)</f>
        <v>0</v>
      </c>
      <c r="CK80" s="201"/>
      <c r="CL80" s="202"/>
      <c r="CM80" s="203">
        <f ca="1">IF(AND(Input!$B$148&lt;='Income Replacement Calculations'!$AL80,Input!$B$149&gt;='Income Replacement Calculations'!$AL80),1,0)</f>
        <v>0</v>
      </c>
      <c r="CN80" s="203">
        <f t="shared" ca="1" si="57"/>
        <v>0</v>
      </c>
      <c r="CO80" s="200">
        <f ca="1">IF(AND(Input!$B$148&lt;='Income Replacement Calculations'!$AL80,Input!$B$149&gt;='Income Replacement Calculations'!$AL80),Input!$B$146*((1+(Input!$B$150))^$C79),0)</f>
        <v>0</v>
      </c>
      <c r="CP80" s="201"/>
      <c r="CQ80" s="202"/>
      <c r="CS80" s="204">
        <f ca="1">IF($E80&gt;Input!$B$72,0,IF($CX$8&lt;0,IF(ISBLANK(AB80),AA80,AB80)+IF(ISBLANK(AF80),AE80,AF80)+IF(ISBLANK(AQ80),AP80,AQ80)+IF(ISBLANK(AV80),AU80,AV80)+IF(ISBLANK(BA80),AZ80,BA80)+IF(ISBLANK(BF80),BE80,BF80)+IF(ISBLANK(BK80),BJ80,BK80)," "))</f>
        <v>0</v>
      </c>
      <c r="CT80" s="205">
        <f ca="1">IF(CY79=0,CS79+CT79-CW79,IF($E80&gt;Input!$B$72,0,CZ79))</f>
        <v>0</v>
      </c>
      <c r="CV80" s="204">
        <f ca="1">IF($E80&gt;Input!$B$72,0,((IF($Y80=0,Input!$B$64*((1+(Input!$B$70))^$C79),IF(OR($Y80=2,$Y80=3),Input!$B$58*((1+(Input!$B$70))^$C79),IF($Y80=1,Input!$B$61*((1+(Input!$B$70))^$C79),IF($Y80=7,Input!$B$68*((1+(Input!$B$70))^$C79),0)))))))</f>
        <v>0</v>
      </c>
      <c r="CW80" s="205">
        <f ca="1">IF($E80&gt;Input!$B$72,0,CV80+IF(ISBLANK(BV80),BU80,BV80)+IF(ISBLANK(CA80),BZ80,CA80)+IF(ISBLANK(CF80),CE80,CF80)+IF(ISBLANK(CK80),CJ80,CK80)+IF(ISBLANK(CP80),CO80,CP80))</f>
        <v>0</v>
      </c>
      <c r="CY80" s="200">
        <f ca="1">IF(E80&gt;Input!$B$72,0,CW80-CS80-CT80)</f>
        <v>0</v>
      </c>
      <c r="CZ80" s="208">
        <f t="shared" ca="1" si="35"/>
        <v>0</v>
      </c>
      <c r="DA80" s="213">
        <f ca="1">IF($E80&gt;Input!$B$72,0,-PV(Input!$B$73/12,C80*12,0,CY80*12,1))</f>
        <v>0</v>
      </c>
      <c r="DC80" s="210">
        <f t="shared" ca="1" si="70"/>
        <v>74</v>
      </c>
      <c r="DD80" s="211">
        <f t="shared" si="75"/>
        <v>75</v>
      </c>
      <c r="DE80" s="189">
        <f t="shared" ca="1" si="71"/>
        <v>74</v>
      </c>
      <c r="DF80" s="190">
        <f t="shared" ca="1" si="72"/>
        <v>74</v>
      </c>
      <c r="DG80" s="224"/>
      <c r="DH80" s="224"/>
      <c r="DI80" s="224"/>
      <c r="DJ80" s="227">
        <f ca="1">('Income Replacement Calculations'!CV80*12)+'Lump Sum Projectors'!BR80</f>
        <v>0</v>
      </c>
      <c r="DK80" s="227">
        <f ca="1">IF('Future Needs'!$X79&lt;0,0,'Future Needs'!X79)+'Lump Sum Projectors'!$BR80</f>
        <v>0</v>
      </c>
    </row>
    <row r="81" spans="2:110">
      <c r="B81" s="216"/>
      <c r="C81" s="216"/>
      <c r="D81" s="216"/>
      <c r="E81" s="216"/>
      <c r="F81" s="217"/>
      <c r="G81" s="216"/>
      <c r="H81" s="216">
        <f>SUM(H5:H80)</f>
        <v>0</v>
      </c>
      <c r="I81" s="216"/>
      <c r="J81" s="216"/>
      <c r="K81" s="216">
        <f>SUM(K5:K80)</f>
        <v>0</v>
      </c>
      <c r="L81" s="216"/>
      <c r="M81" s="216"/>
      <c r="N81" s="216">
        <f>SUM(N5:N80)</f>
        <v>0</v>
      </c>
      <c r="O81" s="216"/>
      <c r="P81" s="216"/>
      <c r="Q81" s="216">
        <f>SUM(Q5:Q80)</f>
        <v>0</v>
      </c>
      <c r="R81" s="216"/>
      <c r="S81" s="216"/>
      <c r="T81" s="216">
        <f>SUM(T5:T80)</f>
        <v>0</v>
      </c>
      <c r="U81" s="216"/>
      <c r="V81" s="216"/>
      <c r="W81" s="216">
        <f>SUM(W5:W80)</f>
        <v>0</v>
      </c>
      <c r="X81" s="216"/>
      <c r="Y81" s="216"/>
      <c r="AA81" s="216"/>
      <c r="AB81" s="216"/>
      <c r="AC81" s="216"/>
      <c r="AD81" s="134"/>
      <c r="AE81" s="216"/>
      <c r="AF81" s="216"/>
      <c r="AG81" s="216"/>
      <c r="AI81" s="216"/>
      <c r="AJ81" s="216"/>
      <c r="AK81" s="216"/>
      <c r="AL81" s="216"/>
      <c r="AP81" s="216"/>
      <c r="AQ81" s="216"/>
      <c r="AR81" s="216"/>
      <c r="AU81" s="216"/>
      <c r="AV81" s="216"/>
      <c r="AW81" s="216"/>
      <c r="AZ81" s="216"/>
      <c r="BA81" s="216"/>
      <c r="BB81" s="216"/>
      <c r="BE81" s="216"/>
      <c r="BF81" s="216"/>
      <c r="BG81" s="216"/>
      <c r="BJ81" s="216"/>
      <c r="BK81" s="216"/>
      <c r="BL81" s="216"/>
      <c r="BP81" s="217"/>
      <c r="BQ81" s="217"/>
      <c r="BR81" s="217"/>
      <c r="BS81" s="217"/>
      <c r="BU81" s="216"/>
      <c r="BV81" s="216"/>
      <c r="BW81" s="216"/>
      <c r="BZ81" s="216"/>
      <c r="CA81" s="216"/>
      <c r="CB81" s="216"/>
      <c r="CE81" s="216"/>
      <c r="CF81" s="216"/>
      <c r="CG81" s="216"/>
      <c r="CJ81" s="216"/>
      <c r="CK81" s="216"/>
      <c r="CL81" s="216"/>
      <c r="CO81" s="216"/>
      <c r="CP81" s="216"/>
      <c r="CQ81" s="216"/>
      <c r="CS81" s="217"/>
      <c r="CT81" s="217"/>
      <c r="CV81" s="216"/>
      <c r="CW81" s="216"/>
      <c r="CY81" s="216"/>
      <c r="CZ81" s="216"/>
      <c r="DA81" s="216"/>
      <c r="DC81" s="216"/>
      <c r="DD81" s="216"/>
      <c r="DE81" s="216"/>
      <c r="DF81" s="216"/>
    </row>
    <row r="82" spans="2:110" ht="20" customHeight="1">
      <c r="B82" s="133" t="s">
        <v>183</v>
      </c>
      <c r="AI82" s="218"/>
      <c r="DC82" s="218"/>
    </row>
  </sheetData>
  <phoneticPr fontId="0" type="noConversion"/>
  <conditionalFormatting sqref="AB6:AC80 AF6:AG80 AQ6:AR80 AV6:AW80 BA6:BB80 BF6:BG80 BK6:BL80 BV6:BW80 CA6:CB80 CF6:CG80 CK6:CL80 CP6:CQ80">
    <cfRule type="cellIs" dxfId="0" priority="1" operator="notEqual">
      <formula>0</formula>
    </cfRule>
  </conditionalFormatting>
  <dataValidations count="1">
    <dataValidation type="whole" operator="greaterThanOrEqual" allowBlank="1" showInputMessage="1" showErrorMessage="1" sqref="AB6:AB80 AF6:AF80 AQ6:AQ80 AV6:AV80 BA6:BA80 BF6:BF80 BK6:BK80 BV6:BV80 CA6:CA80 CF6:CF80 CK6:CK80 CP6:CP80" xr:uid="{00000000-0002-0000-0500-000000000000}">
      <formula1>0</formula1>
    </dataValidation>
  </dataValidations>
  <pageMargins left="0.75" right="0.75" top="1" bottom="1" header="0.5" footer="0.5"/>
  <pageSetup orientation="portrait" horizontalDpi="4294967293" r:id="rId1"/>
  <headerFooter alignWithMargins="0">
    <oddFooter>&amp;R&amp;"Symbol,Regular"ã&amp;"Times New Roman,Regular" Copyright 1997 - 2016 Toolsformoney.com, All Rights Reserved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Scratch Pad</vt:lpstr>
      <vt:lpstr>Future Needs</vt:lpstr>
      <vt:lpstr>Input</vt:lpstr>
      <vt:lpstr>Current Needs</vt:lpstr>
      <vt:lpstr>Lump Sum Projectors</vt:lpstr>
      <vt:lpstr>Income Replacement Calculations</vt:lpstr>
    </vt:vector>
  </TitlesOfParts>
  <Manager>Michael D. Fulford, CFA</Manager>
  <Company>Real World Software</Company>
  <LinksUpToDate>false</LinksUpToDate>
  <SharedDoc>false</SharedDoc>
  <HyperlinkBase>http://www.toolsformoney.com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Insurance Calculator</dc:title>
  <dc:subject>Financial Planning &amp; Investment Mgmt. Software</dc:subject>
  <dc:creator>Michael D. Fulford, CFA</dc:creator>
  <cp:keywords>Financial Planning &amp; Investment Mgmt. Software</cp:keywords>
  <dc:description>Copyright 1997 - 2016 Toolsformoney.com, All Rights Reserved</dc:description>
  <cp:lastModifiedBy>Microsoft Office User</cp:lastModifiedBy>
  <cp:lastPrinted>2005-12-08T08:14:57Z</cp:lastPrinted>
  <dcterms:created xsi:type="dcterms:W3CDTF">1997-07-17T15:59:24Z</dcterms:created>
  <dcterms:modified xsi:type="dcterms:W3CDTF">2020-04-21T19:05:32Z</dcterms:modified>
  <cp:category>Financial Planning &amp; Investment Mgmt. Software</cp:category>
</cp:coreProperties>
</file>